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8_{5573F206-7675-4475-9693-FA24012565F1}" xr6:coauthVersionLast="47" xr6:coauthVersionMax="47" xr10:uidLastSave="{00000000-0000-0000-0000-000000000000}"/>
  <workbookProtection workbookAlgorithmName="SHA-512" workbookHashValue="aYLtuR8CqZKEp+z1l22HblqhSBPECigVY5An1InFa3VyhwD5eF5RUZbs6SPIcXGqvc3tfsGnjIvxf24l4hjNbQ==" workbookSaltValue="asOQns6aM22/AXwZ9GaAiA==" workbookSpinCount="100000" lockStructure="1"/>
  <bookViews>
    <workbookView xWindow="-16095" yWindow="6465" windowWidth="15840" windowHeight="11835" tabRatio="926" firstSheet="7" activeTab="7" xr2:uid="{00000000-000D-0000-FFFF-FFFF00000000}"/>
  </bookViews>
  <sheets>
    <sheet name="HCS-TxHmL DH-p1" sheetId="12" r:id="rId1"/>
    <sheet name="HCS-TxHmL DH-p2" sheetId="13" r:id="rId2"/>
    <sheet name="HCS-TxHmL ISS-p1" sheetId="18" r:id="rId3"/>
    <sheet name="HCS-TxHmL ISS-p2 " sheetId="19" r:id="rId4"/>
    <sheet name="HCS-TxHmL NonDH-p1" sheetId="1" r:id="rId5"/>
    <sheet name="HCS-TxHmL NonDH-p2" sheetId="5" r:id="rId6"/>
    <sheet name="HCS Res-p1" sheetId="14" r:id="rId7"/>
    <sheet name="HCS Res-p2" sheetId="15" r:id="rId8"/>
    <sheet name="Rates 01-08-2020 - 8-31-2020" sheetId="9" state="hidden" r:id="rId9"/>
    <sheet name="Rates 9-01-2019 - 1-07-2020" sheetId="16" state="hidden" r:id="rId10"/>
  </sheets>
  <definedNames>
    <definedName name="_xlnm.Print_Area" localSheetId="6">'HCS Res-p1'!$A$1:$F$37</definedName>
    <definedName name="_xlnm.Print_Area" localSheetId="7">'HCS Res-p2'!$A$1:$N$53</definedName>
    <definedName name="_xlnm.Print_Area" localSheetId="0">'HCS-TxHmL DH-p1'!$A$1:$F$51</definedName>
    <definedName name="_xlnm.Print_Area" localSheetId="1">'HCS-TxHmL DH-p2'!$A$1:$N$52</definedName>
    <definedName name="_xlnm.Print_Area" localSheetId="2">'HCS-TxHmL ISS-p1'!$A$1:$F$50</definedName>
    <definedName name="_xlnm.Print_Area" localSheetId="3">'HCS-TxHmL ISS-p2 '!$A$1:$N$53</definedName>
    <definedName name="_xlnm.Print_Area" localSheetId="5">'HCS-TxHmL NonDH-p2'!$A$1:$N$55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9" l="1"/>
  <c r="J12" i="19" s="1"/>
  <c r="D11" i="19"/>
  <c r="J11" i="19" s="1"/>
  <c r="D10" i="19"/>
  <c r="J10" i="19" s="1"/>
  <c r="D9" i="19"/>
  <c r="J9" i="19" s="1"/>
  <c r="D8" i="19"/>
  <c r="J8" i="19" s="1"/>
  <c r="D7" i="19"/>
  <c r="J7" i="19" s="1"/>
  <c r="D48" i="18"/>
  <c r="D31" i="18"/>
  <c r="D20" i="18"/>
  <c r="D65" i="1"/>
  <c r="D49" i="12"/>
  <c r="D7" i="13"/>
  <c r="J7" i="13" s="1"/>
  <c r="D14" i="19" l="1"/>
  <c r="J14" i="19"/>
  <c r="D36" i="18"/>
  <c r="L27" i="19" s="1"/>
  <c r="G5" i="16"/>
  <c r="F30" i="16"/>
  <c r="E30" i="16"/>
  <c r="G30" i="16" s="1"/>
  <c r="D30" i="16"/>
  <c r="C30" i="16"/>
  <c r="B30" i="16"/>
  <c r="F29" i="16"/>
  <c r="E29" i="16"/>
  <c r="G29" i="16" s="1"/>
  <c r="D29" i="16"/>
  <c r="C29" i="16"/>
  <c r="B29" i="16"/>
  <c r="F28" i="16"/>
  <c r="E28" i="16"/>
  <c r="G28" i="16" s="1"/>
  <c r="D28" i="16"/>
  <c r="C28" i="16"/>
  <c r="B28" i="16"/>
  <c r="F27" i="16"/>
  <c r="E27" i="16"/>
  <c r="G27" i="16" s="1"/>
  <c r="D27" i="16"/>
  <c r="C27" i="16"/>
  <c r="B27" i="16"/>
  <c r="F26" i="16"/>
  <c r="E26" i="16"/>
  <c r="G26" i="16" s="1"/>
  <c r="D26" i="16"/>
  <c r="C26" i="16"/>
  <c r="B26" i="16"/>
  <c r="F25" i="16"/>
  <c r="E25" i="16"/>
  <c r="G25" i="16" s="1"/>
  <c r="D25" i="16"/>
  <c r="C25" i="16"/>
  <c r="B25" i="16"/>
  <c r="F24" i="16"/>
  <c r="E24" i="16"/>
  <c r="G24" i="16" s="1"/>
  <c r="D24" i="16"/>
  <c r="C24" i="16"/>
  <c r="B24" i="16"/>
  <c r="F23" i="16"/>
  <c r="E23" i="16"/>
  <c r="G23" i="16" s="1"/>
  <c r="D23" i="16"/>
  <c r="C23" i="16"/>
  <c r="B23" i="16"/>
  <c r="F22" i="16"/>
  <c r="E22" i="16"/>
  <c r="G22" i="16" s="1"/>
  <c r="D22" i="16"/>
  <c r="C22" i="16"/>
  <c r="B22" i="16"/>
  <c r="F21" i="16"/>
  <c r="E21" i="16"/>
  <c r="G21" i="16" s="1"/>
  <c r="D21" i="16"/>
  <c r="C21" i="16"/>
  <c r="B21" i="16"/>
  <c r="F20" i="16"/>
  <c r="E20" i="16"/>
  <c r="G20" i="16" s="1"/>
  <c r="D20" i="16"/>
  <c r="C20" i="16"/>
  <c r="B20" i="16"/>
  <c r="F19" i="16"/>
  <c r="E19" i="16"/>
  <c r="G19" i="16" s="1"/>
  <c r="D19" i="16"/>
  <c r="C19" i="16"/>
  <c r="B19" i="16"/>
  <c r="F18" i="16"/>
  <c r="E18" i="16"/>
  <c r="G18" i="16" s="1"/>
  <c r="D18" i="16"/>
  <c r="C18" i="16"/>
  <c r="B18" i="16"/>
  <c r="F17" i="16"/>
  <c r="E17" i="16"/>
  <c r="G17" i="16" s="1"/>
  <c r="D17" i="16"/>
  <c r="C17" i="16"/>
  <c r="B17" i="16"/>
  <c r="F16" i="16"/>
  <c r="E16" i="16"/>
  <c r="G16" i="16" s="1"/>
  <c r="D16" i="16"/>
  <c r="C16" i="16"/>
  <c r="B16" i="16"/>
  <c r="F15" i="16"/>
  <c r="E15" i="16"/>
  <c r="G15" i="16" s="1"/>
  <c r="D15" i="16"/>
  <c r="C15" i="16"/>
  <c r="B15" i="16"/>
  <c r="F14" i="16"/>
  <c r="E14" i="16"/>
  <c r="G14" i="16" s="1"/>
  <c r="D14" i="16"/>
  <c r="C14" i="16"/>
  <c r="B14" i="16"/>
  <c r="F13" i="16"/>
  <c r="E13" i="16"/>
  <c r="G13" i="16" s="1"/>
  <c r="D13" i="16"/>
  <c r="C13" i="16"/>
  <c r="B13" i="16"/>
  <c r="F12" i="16"/>
  <c r="E12" i="16"/>
  <c r="G12" i="16" s="1"/>
  <c r="D12" i="16"/>
  <c r="C12" i="16"/>
  <c r="B12" i="16"/>
  <c r="F11" i="16"/>
  <c r="E11" i="16"/>
  <c r="G11" i="16" s="1"/>
  <c r="D11" i="16"/>
  <c r="C11" i="16"/>
  <c r="B11" i="16"/>
  <c r="F10" i="16"/>
  <c r="E10" i="16"/>
  <c r="G10" i="16" s="1"/>
  <c r="D10" i="16"/>
  <c r="C10" i="16"/>
  <c r="B10" i="16"/>
  <c r="F9" i="16"/>
  <c r="E9" i="16"/>
  <c r="G9" i="16" s="1"/>
  <c r="D9" i="16"/>
  <c r="C9" i="16"/>
  <c r="B9" i="16"/>
  <c r="F8" i="16"/>
  <c r="E8" i="16"/>
  <c r="G8" i="16" s="1"/>
  <c r="D8" i="16"/>
  <c r="C8" i="16"/>
  <c r="B8" i="16"/>
  <c r="F7" i="16"/>
  <c r="E7" i="16"/>
  <c r="G7" i="16" s="1"/>
  <c r="D7" i="16"/>
  <c r="C7" i="16"/>
  <c r="B7" i="16"/>
  <c r="F6" i="16"/>
  <c r="E6" i="16"/>
  <c r="G6" i="16" s="1"/>
  <c r="D6" i="16"/>
  <c r="C6" i="16"/>
  <c r="B6" i="16"/>
  <c r="F5" i="16"/>
  <c r="E5" i="16"/>
  <c r="D5" i="16"/>
  <c r="C5" i="16"/>
  <c r="B5" i="16"/>
  <c r="F65" i="16"/>
  <c r="E65" i="16"/>
  <c r="D65" i="16"/>
  <c r="C65" i="16"/>
  <c r="B65" i="16"/>
  <c r="F64" i="16"/>
  <c r="E64" i="16"/>
  <c r="D64" i="16"/>
  <c r="C64" i="16"/>
  <c r="B64" i="16"/>
  <c r="F63" i="16"/>
  <c r="E63" i="16"/>
  <c r="D63" i="16"/>
  <c r="C63" i="16"/>
  <c r="B63" i="16"/>
  <c r="F62" i="16"/>
  <c r="E62" i="16"/>
  <c r="D62" i="16"/>
  <c r="C62" i="16"/>
  <c r="B62" i="16"/>
  <c r="F61" i="16"/>
  <c r="E61" i="16"/>
  <c r="D61" i="16"/>
  <c r="C61" i="16"/>
  <c r="B61" i="16"/>
  <c r="F60" i="16"/>
  <c r="E60" i="16"/>
  <c r="D60" i="16"/>
  <c r="C60" i="16"/>
  <c r="B60" i="16"/>
  <c r="F59" i="16"/>
  <c r="E59" i="16"/>
  <c r="D59" i="16"/>
  <c r="C59" i="16"/>
  <c r="B59" i="16"/>
  <c r="F58" i="16"/>
  <c r="E58" i="16"/>
  <c r="D58" i="16"/>
  <c r="C58" i="16"/>
  <c r="B58" i="16"/>
  <c r="F57" i="16"/>
  <c r="E57" i="16"/>
  <c r="D57" i="16"/>
  <c r="C57" i="16"/>
  <c r="B57" i="16"/>
  <c r="F56" i="16"/>
  <c r="E56" i="16"/>
  <c r="D56" i="16"/>
  <c r="C56" i="16"/>
  <c r="B56" i="16"/>
  <c r="F55" i="16"/>
  <c r="E55" i="16"/>
  <c r="D55" i="16"/>
  <c r="C55" i="16"/>
  <c r="B55" i="16"/>
  <c r="F54" i="16"/>
  <c r="E54" i="16"/>
  <c r="D54" i="16"/>
  <c r="C54" i="16"/>
  <c r="B54" i="16"/>
  <c r="F53" i="16"/>
  <c r="E53" i="16"/>
  <c r="D53" i="16"/>
  <c r="C53" i="16"/>
  <c r="B53" i="16"/>
  <c r="F52" i="16"/>
  <c r="E52" i="16"/>
  <c r="D52" i="16"/>
  <c r="C52" i="16"/>
  <c r="B52" i="16"/>
  <c r="F51" i="16"/>
  <c r="E51" i="16"/>
  <c r="D51" i="16"/>
  <c r="C51" i="16"/>
  <c r="B51" i="16"/>
  <c r="F50" i="16"/>
  <c r="E50" i="16"/>
  <c r="D50" i="16"/>
  <c r="C50" i="16"/>
  <c r="B50" i="16"/>
  <c r="F49" i="16"/>
  <c r="E49" i="16"/>
  <c r="D49" i="16"/>
  <c r="C49" i="16"/>
  <c r="B49" i="16"/>
  <c r="F48" i="16"/>
  <c r="E48" i="16"/>
  <c r="D48" i="16"/>
  <c r="C48" i="16"/>
  <c r="B48" i="16"/>
  <c r="F47" i="16"/>
  <c r="E47" i="16"/>
  <c r="D47" i="16"/>
  <c r="C47" i="16"/>
  <c r="B47" i="16"/>
  <c r="F46" i="16"/>
  <c r="E46" i="16"/>
  <c r="D46" i="16"/>
  <c r="C46" i="16"/>
  <c r="B46" i="16"/>
  <c r="F45" i="16"/>
  <c r="E45" i="16"/>
  <c r="D45" i="16"/>
  <c r="C45" i="16"/>
  <c r="B45" i="16"/>
  <c r="F44" i="16"/>
  <c r="E44" i="16"/>
  <c r="D44" i="16"/>
  <c r="C44" i="16"/>
  <c r="B44" i="16"/>
  <c r="F43" i="16"/>
  <c r="E43" i="16"/>
  <c r="D43" i="16"/>
  <c r="C43" i="16"/>
  <c r="B43" i="16"/>
  <c r="F42" i="16"/>
  <c r="E42" i="16"/>
  <c r="D42" i="16"/>
  <c r="C42" i="16"/>
  <c r="B42" i="16"/>
  <c r="G41" i="16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F41" i="16"/>
  <c r="E41" i="16"/>
  <c r="D41" i="16"/>
  <c r="C41" i="16"/>
  <c r="B41" i="16"/>
  <c r="J21" i="19" l="1"/>
  <c r="D27" i="19" s="1"/>
  <c r="H27" i="19" s="1"/>
  <c r="N27" i="19" s="1"/>
  <c r="D35" i="14"/>
  <c r="D14" i="5"/>
  <c r="J14" i="5" s="1"/>
  <c r="D13" i="5"/>
  <c r="J13" i="5" s="1"/>
  <c r="D12" i="5"/>
  <c r="J12" i="5" s="1"/>
  <c r="D11" i="5"/>
  <c r="J11" i="5" s="1"/>
  <c r="D10" i="5"/>
  <c r="J10" i="5" s="1"/>
  <c r="D9" i="5"/>
  <c r="D8" i="5"/>
  <c r="J8" i="5" s="1"/>
  <c r="D7" i="5"/>
  <c r="D11" i="15"/>
  <c r="J11" i="15" s="1"/>
  <c r="D10" i="15"/>
  <c r="J10" i="15" s="1"/>
  <c r="D9" i="15"/>
  <c r="J9" i="15" s="1"/>
  <c r="D7" i="15"/>
  <c r="D41" i="9"/>
  <c r="D42" i="9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C41" i="9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B41" i="9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F6" i="9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E6" i="9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D6" i="9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C6" i="9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N6" i="16"/>
  <c r="N7" i="16"/>
  <c r="N8" i="16" s="1"/>
  <c r="N9" i="16" s="1"/>
  <c r="N10" i="16" s="1"/>
  <c r="N11" i="16" s="1"/>
  <c r="N12" i="16" s="1"/>
  <c r="N13" i="16" s="1"/>
  <c r="N14" i="16" s="1"/>
  <c r="N15" i="16" s="1"/>
  <c r="N16" i="16" s="1"/>
  <c r="N17" i="16" s="1"/>
  <c r="N18" i="16" s="1"/>
  <c r="M6" i="16"/>
  <c r="M7" i="16" s="1"/>
  <c r="M8" i="16" s="1"/>
  <c r="M9" i="16" s="1"/>
  <c r="M10" i="16" s="1"/>
  <c r="M11" i="16" s="1"/>
  <c r="M12" i="16" s="1"/>
  <c r="M13" i="16" s="1"/>
  <c r="M14" i="16" s="1"/>
  <c r="M15" i="16" s="1"/>
  <c r="M16" i="16" s="1"/>
  <c r="M17" i="16" s="1"/>
  <c r="M18" i="16" s="1"/>
  <c r="L6" i="16"/>
  <c r="L7" i="16"/>
  <c r="L8" i="16" s="1"/>
  <c r="L9" i="16" s="1"/>
  <c r="L10" i="16" s="1"/>
  <c r="L11" i="16" s="1"/>
  <c r="L12" i="16" s="1"/>
  <c r="L13" i="16" s="1"/>
  <c r="L14" i="16" s="1"/>
  <c r="L15" i="16" s="1"/>
  <c r="L16" i="16" s="1"/>
  <c r="L17" i="16" s="1"/>
  <c r="L18" i="16" s="1"/>
  <c r="K6" i="16"/>
  <c r="K7" i="16" s="1"/>
  <c r="K8" i="16" s="1"/>
  <c r="K9" i="16" s="1"/>
  <c r="K10" i="16" s="1"/>
  <c r="K11" i="16" s="1"/>
  <c r="K12" i="16" s="1"/>
  <c r="K13" i="16" s="1"/>
  <c r="K14" i="16" s="1"/>
  <c r="K15" i="16" s="1"/>
  <c r="K16" i="16" s="1"/>
  <c r="K17" i="16" s="1"/>
  <c r="K18" i="16" s="1"/>
  <c r="J6" i="16"/>
  <c r="J7" i="16" s="1"/>
  <c r="J8" i="16" s="1"/>
  <c r="J9" i="16" s="1"/>
  <c r="J10" i="16" s="1"/>
  <c r="J11" i="16" s="1"/>
  <c r="J12" i="16" s="1"/>
  <c r="J13" i="16" s="1"/>
  <c r="J14" i="16" s="1"/>
  <c r="J15" i="16" s="1"/>
  <c r="J16" i="16" s="1"/>
  <c r="J17" i="16" s="1"/>
  <c r="J18" i="16" s="1"/>
  <c r="I6" i="16"/>
  <c r="I7" i="16" s="1"/>
  <c r="I8" i="16" s="1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H6" i="16"/>
  <c r="H7" i="16"/>
  <c r="H8" i="16" s="1"/>
  <c r="H9" i="16" s="1"/>
  <c r="H10" i="16" s="1"/>
  <c r="H11" i="16" s="1"/>
  <c r="H12" i="16" s="1"/>
  <c r="H13" i="16" s="1"/>
  <c r="H14" i="16" s="1"/>
  <c r="H15" i="16" s="1"/>
  <c r="H16" i="16" s="1"/>
  <c r="H17" i="16" s="1"/>
  <c r="H18" i="16" s="1"/>
  <c r="D12" i="13"/>
  <c r="J12" i="13" s="1"/>
  <c r="D11" i="13"/>
  <c r="J11" i="13" s="1"/>
  <c r="D10" i="13"/>
  <c r="J10" i="13" s="1"/>
  <c r="D9" i="13"/>
  <c r="J9" i="13" s="1"/>
  <c r="D8" i="13"/>
  <c r="G40" i="9"/>
  <c r="F40" i="9"/>
  <c r="E40" i="9"/>
  <c r="D33" i="12"/>
  <c r="D22" i="12"/>
  <c r="D46" i="1"/>
  <c r="G6" i="9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H6" i="9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I6" i="9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J6" i="9"/>
  <c r="J7" i="9" s="1"/>
  <c r="J8" i="9" s="1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K6" i="9"/>
  <c r="K7" i="9" s="1"/>
  <c r="K8" i="9" s="1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L6" i="9"/>
  <c r="L7" i="9" s="1"/>
  <c r="L8" i="9" s="1"/>
  <c r="L9" i="9" s="1"/>
  <c r="L10" i="9" s="1"/>
  <c r="L11" i="9" s="1"/>
  <c r="L12" i="9" s="1"/>
  <c r="L13" i="9" s="1"/>
  <c r="L14" i="9" s="1"/>
  <c r="L15" i="9" s="1"/>
  <c r="L16" i="9" s="1"/>
  <c r="L17" i="9" s="1"/>
  <c r="L18" i="9" s="1"/>
  <c r="L19" i="9" s="1"/>
  <c r="L20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M6" i="9"/>
  <c r="M7" i="9" s="1"/>
  <c r="M8" i="9" s="1"/>
  <c r="M9" i="9" s="1"/>
  <c r="M10" i="9" s="1"/>
  <c r="M11" i="9" s="1"/>
  <c r="M12" i="9" s="1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N6" i="9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D23" i="14"/>
  <c r="L26" i="15" s="1"/>
  <c r="D8" i="15"/>
  <c r="J8" i="15" s="1"/>
  <c r="D35" i="1"/>
  <c r="D24" i="1"/>
  <c r="D48" i="1" l="1"/>
  <c r="D13" i="15"/>
  <c r="J27" i="19"/>
  <c r="J7" i="15"/>
  <c r="J13" i="15" s="1"/>
  <c r="J7" i="5"/>
  <c r="D16" i="5"/>
  <c r="J9" i="5"/>
  <c r="J8" i="13"/>
  <c r="J14" i="13" s="1"/>
  <c r="D14" i="13"/>
  <c r="D38" i="12"/>
  <c r="L26" i="13" s="1"/>
  <c r="L29" i="5"/>
  <c r="E41" i="9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F41" i="9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G41" i="9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J20" i="15" l="1"/>
  <c r="D26" i="15" s="1"/>
  <c r="J16" i="5"/>
  <c r="J23" i="5" s="1"/>
  <c r="D29" i="5" s="1"/>
  <c r="H29" i="5" s="1"/>
  <c r="N29" i="5" s="1"/>
  <c r="J20" i="13"/>
  <c r="D26" i="13" s="1"/>
  <c r="H26" i="13" l="1"/>
  <c r="J26" i="13" s="1"/>
  <c r="H26" i="15"/>
  <c r="N26" i="15" s="1"/>
  <c r="J29" i="5"/>
  <c r="N26" i="13" l="1"/>
  <c r="J26" i="15"/>
</calcChain>
</file>

<file path=xl/sharedStrings.xml><?xml version="1.0" encoding="utf-8"?>
<sst xmlns="http://schemas.openxmlformats.org/spreadsheetml/2006/main" count="649" uniqueCount="168">
  <si>
    <t xml:space="preserve">           Home and Community-based Services (HCS) &amp; Texas Home Living (TxHmL) </t>
  </si>
  <si>
    <t xml:space="preserve">                                                                                           Day Habilitation Services - Worksheet</t>
  </si>
  <si>
    <t>STEP 1</t>
  </si>
  <si>
    <t xml:space="preserve">           Enter your selected reporting period.</t>
  </si>
  <si>
    <t>Reporting Period - Beginning Date</t>
  </si>
  <si>
    <t>Reporting Period - Ending Date</t>
  </si>
  <si>
    <t>STEP 2a</t>
  </si>
  <si>
    <t>Enter HCS attendant costs and units of service during your selected reporting period</t>
  </si>
  <si>
    <t>HCS Day Habilitation Attendants</t>
  </si>
  <si>
    <t xml:space="preserve">Attendant Salaries &amp; Wages (including drivers and medication aide) </t>
  </si>
  <si>
    <t>.00</t>
  </si>
  <si>
    <t>Contracted Labor Payments</t>
  </si>
  <si>
    <t>Employee Benefits / Insurance</t>
  </si>
  <si>
    <t>Mileage Reimbursement</t>
  </si>
  <si>
    <t>FICA &amp; Medicare (payroll taxes)</t>
  </si>
  <si>
    <t>State and Federal Unemployment (payroll taxes)</t>
  </si>
  <si>
    <t>Insurance Premiums (workers' compensation)</t>
  </si>
  <si>
    <t>Paid Claims (workers' compensation)</t>
  </si>
  <si>
    <t>Total HCS Day Habilitation Attendants Cost</t>
  </si>
  <si>
    <t>STEP 2b</t>
  </si>
  <si>
    <t>TxHmL Day Habilitation Attendants</t>
  </si>
  <si>
    <t>Attendant Salaries &amp; Wages</t>
  </si>
  <si>
    <t>Total TxHmL Day Hab Attendants Cost</t>
  </si>
  <si>
    <t xml:space="preserve">Contracted Day Hab - Non-related Party (Per TAC §355.112(ff)(2) Allowed  </t>
  </si>
  <si>
    <t>1/2 of contracted Day Hab for Participants in Rate Enhancement)</t>
  </si>
  <si>
    <t>Total Attendant Cost</t>
  </si>
  <si>
    <t>Sum Costs</t>
  </si>
  <si>
    <t>STEP 2c</t>
  </si>
  <si>
    <r>
      <t xml:space="preserve">Units of Service </t>
    </r>
    <r>
      <rPr>
        <sz val="11"/>
        <rFont val="Verdana"/>
        <family val="2"/>
      </rPr>
      <t>(report units of service for reporting period above)</t>
    </r>
  </si>
  <si>
    <t>HCS LON1</t>
  </si>
  <si>
    <t>units</t>
  </si>
  <si>
    <t>HCS LON5</t>
  </si>
  <si>
    <t>HCS LON8</t>
  </si>
  <si>
    <t>HCS LON6</t>
  </si>
  <si>
    <t>HCS LON9</t>
  </si>
  <si>
    <t xml:space="preserve">TxHmL </t>
  </si>
  <si>
    <t>Total Units of Service</t>
  </si>
  <si>
    <t>Sum Units</t>
  </si>
  <si>
    <t xml:space="preserve">                             HCS &amp; TxHmL Day Habilitation (DH) Services - Worksheet (cont.)</t>
  </si>
  <si>
    <t>STEP 3</t>
  </si>
  <si>
    <t>Column A</t>
  </si>
  <si>
    <t>Column B</t>
  </si>
  <si>
    <t xml:space="preserve">Medicaid 
Units of Service
</t>
  </si>
  <si>
    <t>Enter Level of Rate Enhancement and Rate here</t>
  </si>
  <si>
    <t>Program, Service and LON</t>
  </si>
  <si>
    <t>Column C</t>
  </si>
  <si>
    <t>X</t>
  </si>
  <si>
    <t>=</t>
  </si>
  <si>
    <t>Total</t>
  </si>
  <si>
    <t>Units of Service</t>
  </si>
  <si>
    <t>Medicaid Attendant Revenue</t>
  </si>
  <si>
    <t xml:space="preserve">                </t>
  </si>
  <si>
    <t>HCS &amp; TxHmL Payment Rates can be found on the Provider Finance website under Payment Rate Information</t>
  </si>
  <si>
    <t xml:space="preserve">                  and can be accessed by clicking</t>
  </si>
  <si>
    <t>Payment Rate Information</t>
  </si>
  <si>
    <t>STEP 4</t>
  </si>
  <si>
    <t>Estimated DH Rate Component Per Unit of Service</t>
  </si>
  <si>
    <t>STEP 5</t>
  </si>
  <si>
    <t>Day Habilitation attendant rate and spending requirement for participating at level</t>
  </si>
  <si>
    <t>Column D</t>
  </si>
  <si>
    <t>Column F</t>
  </si>
  <si>
    <t xml:space="preserve">Average Attendant  Rate </t>
  </si>
  <si>
    <t>Spending Req. Percent</t>
  </si>
  <si>
    <t>Required
Attendant
Spending</t>
  </si>
  <si>
    <t>Difference Between Attendant Rate Component and Required Spending</t>
  </si>
  <si>
    <t>Current Attendant
Spending</t>
  </si>
  <si>
    <t>Required Spending Increase
(If less than zero, set to zero)</t>
  </si>
  <si>
    <t>x</t>
  </si>
  <si>
    <t>Things to consider when making your participation decision</t>
  </si>
  <si>
    <t>Compare your attendant cost per unit of service with the attendant rate component and the required attendant spending for each enhancement level.</t>
  </si>
  <si>
    <t xml:space="preserve">At which enhancement level is your attendant cost per unit of service most comparable? </t>
  </si>
  <si>
    <t>*Effective 9/1/23 will be significant rate increases to attendant rates.</t>
  </si>
  <si>
    <t>At which level of enhancement will you feel most comfortable, taking into consideration recoupment for failure to meet spending requirements?</t>
  </si>
  <si>
    <t>Consider the impact of reduced turnover (due to paying higher wages) on your recruiting and training expenses.</t>
  </si>
  <si>
    <t>Consider the impact of paying higher wages on the quality of care you deliver to your clients.</t>
  </si>
  <si>
    <t xml:space="preserve">Consider whether any improvements in the quality of care you deliver would lead more clients to choose your agency to provide their services, thus </t>
  </si>
  <si>
    <t xml:space="preserve"> leading to a higher utilization rate (i.e., more units of service) for your agency.</t>
  </si>
  <si>
    <t>Consider your total operational costs against the total rate to determine your ability to meet the attendant spending requirements.</t>
  </si>
  <si>
    <t xml:space="preserve">NOTE: The accuracy of all figures calculated on these worksheets is dependent upon the accuracy of the data entered and the accuracy of your  </t>
  </si>
  <si>
    <t>mathematical calculations. If the data entered is not representative of attendant costs and units of service for this contract or if you have made mistakes in</t>
  </si>
  <si>
    <t xml:space="preserve">your mathematical calculations, the results calculated on the worksheet will not be representative of the possible impact of the Attendant Compensation </t>
  </si>
  <si>
    <t>Rate Enhancement on this contract.</t>
  </si>
  <si>
    <t xml:space="preserve">            Home and Community-based Services (HCS) &amp; Texas Home Living (TxHmL) </t>
  </si>
  <si>
    <t>HCS Individualized Skills and Socialization Attendants</t>
  </si>
  <si>
    <t>Total HCS Individualized Skills and Socialization Attendants Cost</t>
  </si>
  <si>
    <t>TxHmL Individualized Skills and Socialization Attendants</t>
  </si>
  <si>
    <t>Total TxHmL Individualization Skills and Socialization Attendants Cost</t>
  </si>
  <si>
    <t xml:space="preserve">Contracted Individualization Skills and Socilaization -  </t>
  </si>
  <si>
    <t>Non-related Party (Per TAC §355.112(ff)(2)   Allowed 1/2 of contracted ISS for Participants in Rate Enhancement</t>
  </si>
  <si>
    <t xml:space="preserve">              HCS &amp; TxHmL Individualized Sills and Socialization Services - Worksheet (cont.)</t>
  </si>
  <si>
    <t xml:space="preserve">             HCS &amp; TxHmL Payment Rates can be found on the Provider Finance website under Payment Rate Information   </t>
  </si>
  <si>
    <t>Estimated ISS Rate Component Per Unit of Service</t>
  </si>
  <si>
    <t>ISS attendant rate and spending requirement for participating at level</t>
  </si>
  <si>
    <t>Column E</t>
  </si>
  <si>
    <t>Average Attendant Rate</t>
  </si>
  <si>
    <t>Spending Requirement Percent</t>
  </si>
  <si>
    <t xml:space="preserve">                  HCS &amp; TxHmL Non-Day Habilitation (NDH) Services - Worksheet</t>
  </si>
  <si>
    <t xml:space="preserve">        Enter your selected reporting period.</t>
  </si>
  <si>
    <t>Enter HCS attendant costsand units of service during your selected reporting period</t>
  </si>
  <si>
    <t xml:space="preserve">HCS Supported Home Living (SHL)/TxHmL/Community First Choice (CFC) </t>
  </si>
  <si>
    <t>Community Support Services (CSS) /CFC Attendants</t>
  </si>
  <si>
    <t>Total HCS SHL/TxHmL/CFC CSS/CFC Attendants Cost</t>
  </si>
  <si>
    <t>HCS &amp; TxHmL Respite Attendants</t>
  </si>
  <si>
    <t>Total HCS &amp; TxHmL Respite Attendants Cost</t>
  </si>
  <si>
    <t>HCS &amp; TxHmL Supported Employment (SE) &amp; Employment Assistance (EA) Attendants</t>
  </si>
  <si>
    <t>Total HCS &amp; TxHmL SE &amp; EA Attendants Cost</t>
  </si>
  <si>
    <t>STEP 2d</t>
  </si>
  <si>
    <t>HCS SHL</t>
  </si>
  <si>
    <t>HCS CFC</t>
  </si>
  <si>
    <t>HCS Respite</t>
  </si>
  <si>
    <t>HCS SE</t>
  </si>
  <si>
    <t>HCS EA</t>
  </si>
  <si>
    <t>TxHmL CSS</t>
  </si>
  <si>
    <t>TxHmL CFC</t>
  </si>
  <si>
    <t>TxHmL Respite</t>
  </si>
  <si>
    <t>TxHmL SE</t>
  </si>
  <si>
    <t>TxHmL EA</t>
  </si>
  <si>
    <t xml:space="preserve">HCS &amp; TxHmL NDH Services - Worksheet (cont.) 
Calculate Total NDH Medicaid Attendant Cost </t>
  </si>
  <si>
    <t>Program, Service, and LON</t>
  </si>
  <si>
    <t>HCS SHL/CFC</t>
  </si>
  <si>
    <t>TxHmL CSS/CFC</t>
  </si>
  <si>
    <t>Estimated NDH Rate Component Per Unit of Service</t>
  </si>
  <si>
    <t>Non-Day Habilitation attendant rate and spending requirement for participating at level</t>
  </si>
  <si>
    <t xml:space="preserve">                                 HCS Residential Services - Worksheet</t>
  </si>
  <si>
    <t xml:space="preserve">         Enter your selected reporting period.</t>
  </si>
  <si>
    <t>HCS Supervised Living (SL) / Residential Support Services (RSS) Attendants</t>
  </si>
  <si>
    <t>Total HCS SL/RSS Attendants Cost</t>
  </si>
  <si>
    <t xml:space="preserve">STEP 2b </t>
  </si>
  <si>
    <t>HCS SL/RSS LON1</t>
  </si>
  <si>
    <t>HCS SL/RSS LON5</t>
  </si>
  <si>
    <t>HCS SL/RSS LON8</t>
  </si>
  <si>
    <t>HCS SL/RSS LON6</t>
  </si>
  <si>
    <t>HCS SL/RSS LON9</t>
  </si>
  <si>
    <t xml:space="preserve">             HCS Residential Services - Worksheet (cont.) 
Calculate total Residential Medicaid Attendant Cost</t>
  </si>
  <si>
    <t xml:space="preserve">Medicaid
Units of Service
</t>
  </si>
  <si>
    <t>HCS RSS /SL LON1</t>
  </si>
  <si>
    <t>HCS RSS /SL LON5</t>
  </si>
  <si>
    <t>HCS RSS /SL LON8</t>
  </si>
  <si>
    <t>HCS RSS /SL LON6</t>
  </si>
  <si>
    <t>HCS RSS /SL LON9</t>
  </si>
  <si>
    <t xml:space="preserve">                  HCS Payment Rates can be found on the Provider Finance website under Payment Rate Information   </t>
  </si>
  <si>
    <t>Estimated Residential Rate Component Per Unit of Service</t>
  </si>
  <si>
    <t>Residential attendant rate and spending requirement for participating at level</t>
  </si>
  <si>
    <t>HCS &amp; TxHmL Residential and Non-Day Habilitation Services - Worksheet 
Residential and Non-Day Habilitation Attendant Compensation Payment Rate Component* Effective January 8, 2020</t>
  </si>
  <si>
    <t>Residential and Non-Day Hab Attendant Compensation Payment Rate Component</t>
  </si>
  <si>
    <t>Level</t>
  </si>
  <si>
    <t>HCS RSS/SL LON1 (Intermeittent)</t>
  </si>
  <si>
    <t>HCS RSS/SL LON5 (Limited)</t>
  </si>
  <si>
    <t>HCS RSS/SL LON8 (Extensive)</t>
  </si>
  <si>
    <t>HCS RSS/SL LON6 (Pervasive)</t>
  </si>
  <si>
    <t>HCS RSS/SL LON9 (Pervasive+)</t>
  </si>
  <si>
    <t>* Level 0 = Non-Participant</t>
  </si>
  <si>
    <t>* The numbers presented above are limited to the Residential and Non-Day Hab Attendant Compensation Rate Component of the total HCS &amp; TxHmL payment rates.  HCS total payment rates are available on the HHSC Rate Analysis website at https://rad.hhs.texas.gov/long-term-services-supports/home-and-community-based-services-hcs.  TxHmL total payment rates are available on the HHSC Rate Analysis website at https://rad.hhs.texas.gov/long-term-services-supports/texas-home-living-txhml.shtml.</t>
  </si>
  <si>
    <t>* The numbers presented above are limited to the Residential Attendant Compensation Rate Component of the total ICF/MR payment rate.  ICF/MR total payment rates are available on the HHSC Rate Analysis website at 'www.hhsc.state.tx.us/medicaid/programs/rad/Mhmr/Hcs.html.</t>
  </si>
  <si>
    <t>HCS &amp; TxHmL Day Habilitation Services - Worksheet - Enrollment Year 2021
Day Habilitation Attendant Compensation Payment Rate Component* Effective September 1, 2020</t>
  </si>
  <si>
    <t>Day Hab Attendant Compensation Payment Rate Component</t>
  </si>
  <si>
    <t>HCS LON1 (Intermittent)</t>
  </si>
  <si>
    <t>HCS LON5 (Limited)</t>
  </si>
  <si>
    <t>HCS LON8 (Extensive)</t>
  </si>
  <si>
    <t>HCS LON6 (Pervasive)</t>
  </si>
  <si>
    <t>HCS LON9 (Pervasive+)</t>
  </si>
  <si>
    <t>TxHmL</t>
  </si>
  <si>
    <t>* The numbers presented above are limited to the Day Hab Attendant Compensation Rate Component of the total HCS &amp; TxHmL payment rates.  HCS total payment rates are available on the HHSC Rate Analysis website at https://rad.hhs.texas.gov/long-term-services-supports/home-and-community-based-services-hcs.  TxHmL total payment rates are available on the HHSC Rate Analysis website at https://rad.hhs.texas.gov/long-term-services-supports/texas-home-living-txhml.shtml.</t>
  </si>
  <si>
    <t>HCS &amp; TxHmL Non-Day Habilitation Services - Worksheet 
Non-Day Habilitation Attendant Compensation Payment Rate Component* Effective September 01, 2019</t>
  </si>
  <si>
    <t>Non-Day Hab Attendant Compensation Payment Rate Component</t>
  </si>
  <si>
    <t>HCS RSS/SL LON1 (Intermittent)</t>
  </si>
  <si>
    <t>* The numbers presented above are limited to the Non-Day Hab Attendant Compensation Rate Component of the total HCS &amp; TxHmL payment rates.  HCS total payment rates are available on the HHSC Rate Analysis website at https://rad.hhs.texas.gov/long-term-services-supports/home-and-community-based-services-hcs.  TxHmL total payment rates are available on the HHSC Rate Analysis website at https://rad.hhs.texas.gov/long-term-services-supports/texas-home-living-txhml.shtml.</t>
  </si>
  <si>
    <t>HCS &amp; TxHmL Day Habilitation Services - Worksheet - Enrollment Year 2020, 2021
Day Habilitation Attendant Compensation Payment Rate Component* Effective August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</si>
</sst>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.00"/>
    <numFmt numFmtId="166" formatCode="&quot;$&quot;#,##0.00;[Red]&quot;$&quot;#,##0.00"/>
    <numFmt numFmtId="167" formatCode="0.00_)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Tms Rmn"/>
    </font>
    <font>
      <sz val="10"/>
      <name val="Tms Rmn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vertAlign val="superscript"/>
      <sz val="11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vertAlign val="subscript"/>
      <sz val="11"/>
      <name val="Verdana"/>
      <family val="2"/>
    </font>
    <font>
      <u/>
      <sz val="11"/>
      <color theme="10"/>
      <name val="Verdana"/>
      <family val="2"/>
    </font>
    <font>
      <u/>
      <sz val="11"/>
      <name val="Verdana"/>
      <family val="2"/>
    </font>
  </fonts>
  <fills count="11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0" fillId="0" borderId="0" applyFont="0" applyFill="0" applyBorder="0" applyAlignment="0" applyProtection="0"/>
    <xf numFmtId="164" fontId="2" fillId="2" borderId="1"/>
    <xf numFmtId="0" fontId="3" fillId="0" borderId="0" applyFont="0" applyFill="0"/>
    <xf numFmtId="44" fontId="10" fillId="0" borderId="0" applyFont="0" applyFill="0" applyBorder="0" applyAlignment="0" applyProtection="0"/>
    <xf numFmtId="38" fontId="4" fillId="3" borderId="0" applyNumberFormat="0" applyBorder="0" applyAlignment="0" applyProtection="0"/>
    <xf numFmtId="10" fontId="4" fillId="4" borderId="2" applyNumberFormat="0" applyBorder="0" applyAlignment="0" applyProtection="0"/>
    <xf numFmtId="37" fontId="5" fillId="0" borderId="0"/>
    <xf numFmtId="167" fontId="6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 wrapText="1"/>
    </xf>
    <xf numFmtId="165" fontId="0" fillId="0" borderId="0" xfId="0" applyNumberFormat="1"/>
    <xf numFmtId="0" fontId="1" fillId="0" borderId="14" xfId="0" applyFont="1" applyBorder="1" applyAlignment="1">
      <alignment wrapText="1"/>
    </xf>
    <xf numFmtId="0" fontId="0" fillId="0" borderId="2" xfId="0" applyBorder="1"/>
    <xf numFmtId="0" fontId="1" fillId="0" borderId="0" xfId="0" applyFont="1" applyAlignment="1">
      <alignment vertical="center" wrapText="1"/>
    </xf>
    <xf numFmtId="0" fontId="11" fillId="5" borderId="2" xfId="0" applyFont="1" applyFill="1" applyBorder="1" applyAlignment="1">
      <alignment horizontal="center"/>
    </xf>
    <xf numFmtId="44" fontId="0" fillId="0" borderId="2" xfId="1" applyNumberFormat="1" applyFont="1" applyBorder="1" applyAlignment="1">
      <alignment horizontal="right"/>
    </xf>
    <xf numFmtId="44" fontId="1" fillId="0" borderId="2" xfId="1" applyNumberFormat="1" applyFont="1" applyFill="1" applyBorder="1" applyAlignment="1">
      <alignment horizontal="right"/>
    </xf>
    <xf numFmtId="44" fontId="0" fillId="0" borderId="2" xfId="1" applyNumberFormat="1" applyFont="1" applyBorder="1"/>
    <xf numFmtId="0" fontId="1" fillId="0" borderId="0" xfId="0" applyFont="1"/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4" fontId="0" fillId="0" borderId="0" xfId="1" applyNumberFormat="1" applyFont="1" applyBorder="1" applyAlignment="1">
      <alignment horizontal="right"/>
    </xf>
    <xf numFmtId="44" fontId="1" fillId="0" borderId="0" xfId="1" applyNumberFormat="1" applyFont="1" applyFill="1" applyBorder="1" applyAlignment="1">
      <alignment horizontal="right"/>
    </xf>
    <xf numFmtId="44" fontId="0" fillId="0" borderId="0" xfId="1" applyNumberFormat="1" applyFont="1" applyBorder="1"/>
    <xf numFmtId="44" fontId="0" fillId="0" borderId="2" xfId="4" applyFont="1" applyBorder="1" applyAlignment="1">
      <alignment horizontal="right"/>
    </xf>
    <xf numFmtId="0" fontId="1" fillId="8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12" fillId="6" borderId="2" xfId="12" applyNumberFormat="1" applyFill="1" applyBorder="1"/>
    <xf numFmtId="165" fontId="1" fillId="0" borderId="11" xfId="10" applyNumberFormat="1" applyBorder="1"/>
    <xf numFmtId="165" fontId="1" fillId="0" borderId="2" xfId="10" applyNumberFormat="1" applyBorder="1"/>
    <xf numFmtId="1" fontId="12" fillId="0" borderId="14" xfId="12" applyNumberFormat="1" applyBorder="1"/>
    <xf numFmtId="1" fontId="0" fillId="0" borderId="16" xfId="0" applyNumberFormat="1" applyBorder="1" applyAlignment="1">
      <alignment horizontal="right" wrapText="1"/>
    </xf>
    <xf numFmtId="165" fontId="0" fillId="0" borderId="2" xfId="0" applyNumberFormat="1" applyBorder="1" applyAlignment="1">
      <alignment horizontal="right"/>
    </xf>
    <xf numFmtId="165" fontId="0" fillId="0" borderId="2" xfId="0" applyNumberFormat="1" applyBorder="1"/>
    <xf numFmtId="0" fontId="1" fillId="9" borderId="14" xfId="0" applyFont="1" applyFill="1" applyBorder="1" applyAlignment="1">
      <alignment wrapText="1"/>
    </xf>
    <xf numFmtId="165" fontId="1" fillId="0" borderId="11" xfId="10" applyNumberFormat="1" applyBorder="1" applyAlignment="1">
      <alignment horizontal="right"/>
    </xf>
    <xf numFmtId="165" fontId="1" fillId="0" borderId="2" xfId="10" applyNumberFormat="1" applyBorder="1" applyAlignment="1">
      <alignment horizontal="right"/>
    </xf>
    <xf numFmtId="0" fontId="1" fillId="1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vertical="center" wrapText="1"/>
    </xf>
    <xf numFmtId="0" fontId="1" fillId="10" borderId="14" xfId="0" applyFont="1" applyFill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7" fillId="0" borderId="3" xfId="0" applyFont="1" applyBorder="1" applyAlignment="1">
      <alignment vertical="center"/>
    </xf>
    <xf numFmtId="0" fontId="17" fillId="6" borderId="13" xfId="0" applyFont="1" applyFill="1" applyBorder="1" applyAlignment="1">
      <alignment vertical="center"/>
    </xf>
    <xf numFmtId="0" fontId="17" fillId="0" borderId="4" xfId="0" applyFont="1" applyBorder="1"/>
    <xf numFmtId="0" fontId="17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3" xfId="0" applyFont="1" applyBorder="1"/>
    <xf numFmtId="0" fontId="19" fillId="0" borderId="4" xfId="0" quotePrefix="1" applyFont="1" applyBorder="1" applyAlignment="1">
      <alignment horizontal="left" vertical="center"/>
    </xf>
    <xf numFmtId="0" fontId="17" fillId="0" borderId="0" xfId="0" quotePrefix="1" applyFont="1" applyAlignment="1">
      <alignment horizontal="right" vertical="center"/>
    </xf>
    <xf numFmtId="0" fontId="19" fillId="0" borderId="0" xfId="0" quotePrefix="1" applyFont="1" applyAlignment="1">
      <alignment horizontal="left" vertical="center"/>
    </xf>
    <xf numFmtId="0" fontId="17" fillId="6" borderId="11" xfId="0" quotePrefix="1" applyFont="1" applyFill="1" applyBorder="1" applyAlignment="1">
      <alignment horizontal="right" vertical="center"/>
    </xf>
    <xf numFmtId="0" fontId="17" fillId="6" borderId="13" xfId="0" applyFont="1" applyFill="1" applyBorder="1" applyAlignment="1">
      <alignment vertical="center" wrapText="1"/>
    </xf>
    <xf numFmtId="42" fontId="17" fillId="6" borderId="13" xfId="4" applyNumberFormat="1" applyFont="1" applyFill="1" applyBorder="1" applyAlignment="1" applyProtection="1">
      <alignment horizontal="right" vertical="center"/>
      <protection locked="0"/>
    </xf>
    <xf numFmtId="0" fontId="17" fillId="6" borderId="13" xfId="0" quotePrefix="1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17" fillId="6" borderId="8" xfId="0" applyFont="1" applyFill="1" applyBorder="1" applyAlignment="1">
      <alignment vertical="center"/>
    </xf>
    <xf numFmtId="42" fontId="17" fillId="6" borderId="8" xfId="4" applyNumberFormat="1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9" fillId="0" borderId="4" xfId="0" quotePrefix="1" applyFont="1" applyBorder="1" applyAlignment="1">
      <alignment horizontal="left" vertical="center" wrapText="1"/>
    </xf>
    <xf numFmtId="0" fontId="19" fillId="0" borderId="0" xfId="0" quotePrefix="1" applyFont="1" applyAlignment="1">
      <alignment horizontal="left" vertical="center" wrapText="1"/>
    </xf>
    <xf numFmtId="0" fontId="18" fillId="6" borderId="0" xfId="0" applyFont="1" applyFill="1"/>
    <xf numFmtId="0" fontId="17" fillId="6" borderId="0" xfId="0" applyFont="1" applyFill="1" applyAlignment="1">
      <alignment vertical="center"/>
    </xf>
    <xf numFmtId="42" fontId="17" fillId="6" borderId="0" xfId="4" applyNumberFormat="1" applyFont="1" applyFill="1" applyBorder="1" applyAlignment="1" applyProtection="1">
      <alignment horizontal="right"/>
    </xf>
    <xf numFmtId="0" fontId="17" fillId="6" borderId="0" xfId="0" quotePrefix="1" applyFont="1" applyFill="1" applyAlignment="1">
      <alignment horizontal="right"/>
    </xf>
    <xf numFmtId="0" fontId="17" fillId="0" borderId="8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7" fillId="6" borderId="5" xfId="0" applyFont="1" applyFill="1" applyBorder="1" applyAlignment="1">
      <alignment vertical="center"/>
    </xf>
    <xf numFmtId="0" fontId="17" fillId="6" borderId="7" xfId="0" applyFont="1" applyFill="1" applyBorder="1" applyAlignment="1">
      <alignment horizontal="center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0" xfId="0" quotePrefix="1" applyFont="1" applyAlignment="1">
      <alignment horizontal="center"/>
    </xf>
    <xf numFmtId="0" fontId="17" fillId="0" borderId="0" xfId="0" applyFont="1" applyAlignment="1">
      <alignment vertical="center" wrapText="1"/>
    </xf>
    <xf numFmtId="165" fontId="17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21" fillId="0" borderId="3" xfId="0" applyFont="1" applyBorder="1" applyAlignment="1">
      <alignment vertical="center"/>
    </xf>
    <xf numFmtId="0" fontId="16" fillId="0" borderId="3" xfId="0" applyFont="1" applyBorder="1"/>
    <xf numFmtId="0" fontId="16" fillId="0" borderId="3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42" fontId="17" fillId="6" borderId="8" xfId="4" applyNumberFormat="1" applyFont="1" applyFill="1" applyBorder="1" applyAlignment="1" applyProtection="1">
      <alignment horizontal="right" vertical="center"/>
      <protection locked="0"/>
    </xf>
    <xf numFmtId="42" fontId="17" fillId="6" borderId="6" xfId="4" applyNumberFormat="1" applyFont="1" applyFill="1" applyBorder="1" applyAlignment="1" applyProtection="1">
      <alignment horizontal="right" vertical="center"/>
      <protection locked="0"/>
    </xf>
    <xf numFmtId="0" fontId="17" fillId="6" borderId="6" xfId="0" quotePrefix="1" applyFont="1" applyFill="1" applyBorder="1" applyAlignment="1">
      <alignment horizontal="right" vertical="center"/>
    </xf>
    <xf numFmtId="42" fontId="17" fillId="6" borderId="8" xfId="4" applyNumberFormat="1" applyFont="1" applyFill="1" applyBorder="1" applyAlignment="1" applyProtection="1">
      <alignment vertical="center"/>
    </xf>
    <xf numFmtId="0" fontId="17" fillId="6" borderId="9" xfId="0" applyFont="1" applyFill="1" applyBorder="1" applyAlignment="1">
      <alignment vertical="center"/>
    </xf>
    <xf numFmtId="0" fontId="17" fillId="6" borderId="10" xfId="0" quotePrefix="1" applyFont="1" applyFill="1" applyBorder="1" applyAlignment="1">
      <alignment horizontal="right" vertical="center"/>
    </xf>
    <xf numFmtId="0" fontId="17" fillId="6" borderId="6" xfId="0" applyFont="1" applyFill="1" applyBorder="1" applyAlignment="1">
      <alignment vertical="center"/>
    </xf>
    <xf numFmtId="0" fontId="19" fillId="0" borderId="0" xfId="0" quotePrefix="1" applyFont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4" fillId="0" borderId="13" xfId="0" applyFont="1" applyBorder="1" applyAlignment="1">
      <alignment vertical="center" wrapText="1"/>
    </xf>
    <xf numFmtId="0" fontId="15" fillId="0" borderId="11" xfId="0" applyFont="1" applyBorder="1" applyAlignment="1">
      <alignment wrapText="1"/>
    </xf>
    <xf numFmtId="0" fontId="15" fillId="0" borderId="5" xfId="0" applyFont="1" applyBorder="1" applyAlignment="1">
      <alignment vertical="center"/>
    </xf>
    <xf numFmtId="0" fontId="17" fillId="0" borderId="4" xfId="0" applyFont="1" applyBorder="1" applyAlignment="1">
      <alignment horizontal="center"/>
    </xf>
    <xf numFmtId="44" fontId="17" fillId="0" borderId="2" xfId="4" applyFont="1" applyBorder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0" xfId="0" applyFont="1" applyAlignment="1">
      <alignment wrapText="1"/>
    </xf>
    <xf numFmtId="0" fontId="14" fillId="0" borderId="1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4" fontId="17" fillId="0" borderId="2" xfId="4" applyFont="1" applyBorder="1" applyAlignment="1" applyProtection="1"/>
    <xf numFmtId="0" fontId="17" fillId="0" borderId="0" xfId="0" applyFont="1" applyAlignment="1">
      <alignment wrapText="1"/>
    </xf>
    <xf numFmtId="165" fontId="17" fillId="0" borderId="4" xfId="0" applyNumberFormat="1" applyFont="1" applyBorder="1" applyProtection="1">
      <protection locked="0"/>
    </xf>
    <xf numFmtId="165" fontId="20" fillId="0" borderId="4" xfId="0" applyNumberFormat="1" applyFont="1" applyBorder="1" applyProtection="1">
      <protection locked="0"/>
    </xf>
    <xf numFmtId="44" fontId="17" fillId="0" borderId="3" xfId="4" applyFont="1" applyBorder="1" applyAlignment="1" applyProtection="1"/>
    <xf numFmtId="0" fontId="14" fillId="0" borderId="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8" fillId="6" borderId="9" xfId="0" applyFont="1" applyFill="1" applyBorder="1"/>
    <xf numFmtId="0" fontId="17" fillId="6" borderId="10" xfId="0" quotePrefix="1" applyFont="1" applyFill="1" applyBorder="1" applyAlignment="1">
      <alignment horizontal="right"/>
    </xf>
    <xf numFmtId="0" fontId="18" fillId="6" borderId="5" xfId="0" applyFont="1" applyFill="1" applyBorder="1"/>
    <xf numFmtId="0" fontId="17" fillId="6" borderId="7" xfId="0" quotePrefix="1" applyFont="1" applyFill="1" applyBorder="1" applyAlignment="1">
      <alignment horizontal="right"/>
    </xf>
    <xf numFmtId="0" fontId="17" fillId="6" borderId="7" xfId="0" quotePrefix="1" applyFont="1" applyFill="1" applyBorder="1" applyAlignment="1">
      <alignment horizontal="right" vertical="center"/>
    </xf>
    <xf numFmtId="165" fontId="17" fillId="6" borderId="4" xfId="0" applyNumberFormat="1" applyFont="1" applyFill="1" applyBorder="1" applyProtection="1">
      <protection locked="0"/>
    </xf>
    <xf numFmtId="44" fontId="17" fillId="0" borderId="3" xfId="4" applyFont="1" applyBorder="1" applyAlignment="1">
      <alignment horizontal="center"/>
    </xf>
    <xf numFmtId="0" fontId="15" fillId="0" borderId="3" xfId="0" applyFont="1" applyBorder="1" applyAlignment="1">
      <alignment wrapText="1"/>
    </xf>
    <xf numFmtId="43" fontId="17" fillId="6" borderId="3" xfId="0" applyNumberFormat="1" applyFont="1" applyFill="1" applyBorder="1" applyAlignment="1">
      <alignment horizontal="right"/>
    </xf>
    <xf numFmtId="43" fontId="17" fillId="6" borderId="3" xfId="0" applyNumberFormat="1" applyFont="1" applyFill="1" applyBorder="1" applyAlignment="1">
      <alignment horizontal="center"/>
    </xf>
    <xf numFmtId="0" fontId="18" fillId="0" borderId="3" xfId="0" applyFont="1" applyBorder="1"/>
    <xf numFmtId="0" fontId="18" fillId="0" borderId="0" xfId="0" quotePrefix="1" applyFont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7" fillId="0" borderId="9" xfId="0" applyFont="1" applyBorder="1"/>
    <xf numFmtId="0" fontId="17" fillId="0" borderId="8" xfId="0" applyFont="1" applyBorder="1"/>
    <xf numFmtId="0" fontId="17" fillId="0" borderId="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4" fontId="17" fillId="9" borderId="2" xfId="0" applyNumberFormat="1" applyFont="1" applyFill="1" applyBorder="1" applyAlignment="1" applyProtection="1">
      <alignment horizontal="center"/>
      <protection locked="0"/>
    </xf>
    <xf numFmtId="0" fontId="17" fillId="0" borderId="5" xfId="0" applyFont="1" applyBorder="1"/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17" fillId="0" borderId="7" xfId="0" applyFont="1" applyBorder="1" applyAlignment="1">
      <alignment horizontal="center"/>
    </xf>
    <xf numFmtId="0" fontId="18" fillId="0" borderId="0" xfId="0" applyFont="1"/>
    <xf numFmtId="0" fontId="18" fillId="6" borderId="1" xfId="0" applyFont="1" applyFill="1" applyBorder="1" applyAlignment="1">
      <alignment vertical="center"/>
    </xf>
    <xf numFmtId="0" fontId="17" fillId="6" borderId="11" xfId="0" applyFont="1" applyFill="1" applyBorder="1" applyAlignment="1">
      <alignment vertical="center"/>
    </xf>
    <xf numFmtId="0" fontId="17" fillId="0" borderId="14" xfId="0" applyFont="1" applyBorder="1"/>
    <xf numFmtId="0" fontId="17" fillId="0" borderId="1" xfId="0" applyFont="1" applyBorder="1" applyAlignment="1">
      <alignment vertical="center" wrapText="1"/>
    </xf>
    <xf numFmtId="0" fontId="17" fillId="0" borderId="11" xfId="0" quotePrefix="1" applyFont="1" applyBorder="1" applyAlignment="1">
      <alignment horizontal="right" vertical="center"/>
    </xf>
    <xf numFmtId="0" fontId="17" fillId="0" borderId="12" xfId="0" applyFont="1" applyBorder="1"/>
    <xf numFmtId="0" fontId="17" fillId="0" borderId="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7" fillId="0" borderId="15" xfId="0" applyFont="1" applyBorder="1"/>
    <xf numFmtId="0" fontId="17" fillId="0" borderId="9" xfId="9" applyFont="1" applyBorder="1"/>
    <xf numFmtId="0" fontId="17" fillId="0" borderId="8" xfId="0" applyFont="1" applyBorder="1" applyAlignment="1">
      <alignment wrapText="1"/>
    </xf>
    <xf numFmtId="0" fontId="17" fillId="0" borderId="5" xfId="9" applyFont="1" applyBorder="1"/>
    <xf numFmtId="0" fontId="17" fillId="0" borderId="6" xfId="0" applyFont="1" applyBorder="1" applyAlignment="1">
      <alignment wrapText="1"/>
    </xf>
    <xf numFmtId="42" fontId="17" fillId="0" borderId="6" xfId="4" applyNumberFormat="1" applyFont="1" applyFill="1" applyBorder="1" applyAlignment="1" applyProtection="1">
      <alignment horizontal="right" vertical="center"/>
      <protection locked="0"/>
    </xf>
    <xf numFmtId="0" fontId="17" fillId="0" borderId="13" xfId="0" applyFont="1" applyBorder="1"/>
    <xf numFmtId="0" fontId="17" fillId="0" borderId="6" xfId="0" applyFont="1" applyBorder="1" applyAlignment="1">
      <alignment vertical="center" wrapText="1"/>
    </xf>
    <xf numFmtId="0" fontId="17" fillId="0" borderId="11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6" borderId="10" xfId="0" applyFont="1" applyFill="1" applyBorder="1" applyAlignment="1">
      <alignment horizontal="right" vertical="center"/>
    </xf>
    <xf numFmtId="0" fontId="17" fillId="0" borderId="5" xfId="0" applyFont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0" fontId="17" fillId="0" borderId="5" xfId="0" applyFont="1" applyBorder="1" applyAlignment="1">
      <alignment vertical="center" wrapText="1"/>
    </xf>
    <xf numFmtId="1" fontId="17" fillId="0" borderId="4" xfId="0" applyNumberFormat="1" applyFont="1" applyBorder="1" applyAlignment="1" applyProtection="1">
      <alignment vertical="center" wrapText="1"/>
      <protection locked="0"/>
    </xf>
    <xf numFmtId="1" fontId="17" fillId="9" borderId="11" xfId="0" applyNumberFormat="1" applyFont="1" applyFill="1" applyBorder="1" applyAlignment="1" applyProtection="1">
      <alignment vertical="center" wrapText="1"/>
      <protection locked="0"/>
    </xf>
    <xf numFmtId="0" fontId="17" fillId="9" borderId="11" xfId="0" applyFont="1" applyFill="1" applyBorder="1" applyProtection="1">
      <protection locked="0"/>
    </xf>
    <xf numFmtId="0" fontId="17" fillId="0" borderId="3" xfId="0" applyFont="1" applyBorder="1" applyAlignment="1">
      <alignment horizontal="center"/>
    </xf>
    <xf numFmtId="0" fontId="17" fillId="6" borderId="1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 wrapText="1"/>
    </xf>
    <xf numFmtId="0" fontId="17" fillId="0" borderId="7" xfId="0" applyFont="1" applyBorder="1"/>
    <xf numFmtId="0" fontId="20" fillId="0" borderId="9" xfId="0" applyFont="1" applyBorder="1" applyAlignment="1">
      <alignment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/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166" fontId="17" fillId="0" borderId="6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165" fontId="17" fillId="0" borderId="7" xfId="0" applyNumberFormat="1" applyFont="1" applyBorder="1" applyAlignment="1">
      <alignment horizontal="center"/>
    </xf>
    <xf numFmtId="0" fontId="24" fillId="0" borderId="0" xfId="0" applyFont="1"/>
    <xf numFmtId="0" fontId="17" fillId="0" borderId="3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8" fillId="0" borderId="8" xfId="0" applyFont="1" applyBorder="1" applyAlignment="1">
      <alignment vertical="center" wrapText="1"/>
    </xf>
    <xf numFmtId="0" fontId="17" fillId="6" borderId="8" xfId="0" applyFont="1" applyFill="1" applyBorder="1"/>
    <xf numFmtId="0" fontId="17" fillId="6" borderId="8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17" fillId="6" borderId="0" xfId="0" applyFont="1" applyFill="1"/>
    <xf numFmtId="0" fontId="17" fillId="6" borderId="0" xfId="0" applyFont="1" applyFill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6" borderId="6" xfId="0" applyFont="1" applyFill="1" applyBorder="1"/>
    <xf numFmtId="0" fontId="17" fillId="6" borderId="6" xfId="0" applyFont="1" applyFill="1" applyBorder="1" applyAlignment="1">
      <alignment horizontal="center"/>
    </xf>
    <xf numFmtId="43" fontId="17" fillId="6" borderId="1" xfId="0" applyNumberFormat="1" applyFont="1" applyFill="1" applyBorder="1"/>
    <xf numFmtId="0" fontId="18" fillId="6" borderId="6" xfId="0" applyFont="1" applyFill="1" applyBorder="1"/>
    <xf numFmtId="0" fontId="18" fillId="6" borderId="13" xfId="0" applyFont="1" applyFill="1" applyBorder="1"/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7" fillId="0" borderId="2" xfId="0" applyFont="1" applyBorder="1"/>
    <xf numFmtId="0" fontId="17" fillId="6" borderId="7" xfId="0" applyFont="1" applyFill="1" applyBorder="1"/>
    <xf numFmtId="0" fontId="18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wrapText="1"/>
    </xf>
    <xf numFmtId="1" fontId="17" fillId="6" borderId="4" xfId="0" applyNumberFormat="1" applyFont="1" applyFill="1" applyBorder="1" applyAlignment="1" applyProtection="1">
      <alignment vertical="center" wrapText="1"/>
      <protection locked="0"/>
    </xf>
    <xf numFmtId="0" fontId="18" fillId="0" borderId="8" xfId="0" applyFont="1" applyBorder="1" applyAlignment="1">
      <alignment horizontal="left" vertical="center" wrapText="1"/>
    </xf>
    <xf numFmtId="0" fontId="17" fillId="0" borderId="11" xfId="0" applyFont="1" applyBorder="1"/>
    <xf numFmtId="0" fontId="17" fillId="0" borderId="9" xfId="0" applyFont="1" applyBorder="1" applyAlignment="1">
      <alignment horizontal="center" wrapText="1"/>
    </xf>
    <xf numFmtId="0" fontId="18" fillId="6" borderId="2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vertical="center" wrapText="1"/>
    </xf>
    <xf numFmtId="0" fontId="17" fillId="6" borderId="8" xfId="0" quotePrefix="1" applyFont="1" applyFill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44" fontId="19" fillId="0" borderId="1" xfId="0" applyNumberFormat="1" applyFont="1" applyBorder="1" applyAlignment="1">
      <alignment horizontal="center"/>
    </xf>
    <xf numFmtId="44" fontId="19" fillId="0" borderId="2" xfId="0" applyNumberFormat="1" applyFont="1" applyBorder="1"/>
    <xf numFmtId="0" fontId="18" fillId="0" borderId="13" xfId="0" applyFont="1" applyBorder="1" applyAlignment="1">
      <alignment vertical="center" wrapText="1"/>
    </xf>
    <xf numFmtId="0" fontId="17" fillId="0" borderId="1" xfId="0" applyFont="1" applyBorder="1"/>
    <xf numFmtId="0" fontId="18" fillId="0" borderId="6" xfId="0" applyFont="1" applyBorder="1" applyAlignment="1">
      <alignment vertical="center" wrapText="1"/>
    </xf>
    <xf numFmtId="0" fontId="17" fillId="6" borderId="13" xfId="0" applyFont="1" applyFill="1" applyBorder="1" applyAlignment="1">
      <alignment horizontal="left" vertical="center"/>
    </xf>
    <xf numFmtId="0" fontId="23" fillId="6" borderId="13" xfId="13" applyFont="1" applyFill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44" fontId="19" fillId="0" borderId="6" xfId="0" applyNumberFormat="1" applyFont="1" applyBorder="1"/>
    <xf numFmtId="0" fontId="17" fillId="6" borderId="3" xfId="0" applyFont="1" applyFill="1" applyBorder="1" applyAlignment="1">
      <alignment vertical="center" wrapText="1"/>
    </xf>
    <xf numFmtId="166" fontId="17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1" fontId="17" fillId="0" borderId="6" xfId="0" applyNumberFormat="1" applyFont="1" applyBorder="1" applyAlignment="1">
      <alignment vertical="center"/>
    </xf>
    <xf numFmtId="165" fontId="17" fillId="0" borderId="6" xfId="0" applyNumberFormat="1" applyFont="1" applyBorder="1" applyAlignment="1">
      <alignment vertical="center"/>
    </xf>
    <xf numFmtId="0" fontId="17" fillId="0" borderId="6" xfId="0" applyFont="1" applyBorder="1" applyAlignment="1">
      <alignment horizontal="center" vertical="center" wrapText="1"/>
    </xf>
    <xf numFmtId="2" fontId="17" fillId="0" borderId="6" xfId="0" quotePrefix="1" applyNumberFormat="1" applyFont="1" applyBorder="1" applyAlignment="1">
      <alignment vertical="center"/>
    </xf>
    <xf numFmtId="166" fontId="17" fillId="0" borderId="6" xfId="0" applyNumberFormat="1" applyFont="1" applyBorder="1" applyAlignment="1">
      <alignment horizontal="center" vertical="center"/>
    </xf>
    <xf numFmtId="165" fontId="17" fillId="0" borderId="6" xfId="0" applyNumberFormat="1" applyFont="1" applyBorder="1" applyAlignment="1">
      <alignment horizontal="center" vertical="center"/>
    </xf>
    <xf numFmtId="8" fontId="17" fillId="0" borderId="11" xfId="0" applyNumberFormat="1" applyFont="1" applyBorder="1" applyAlignment="1">
      <alignment horizontal="center" vertical="center"/>
    </xf>
    <xf numFmtId="2" fontId="17" fillId="0" borderId="2" xfId="0" quotePrefix="1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vertical="center"/>
    </xf>
    <xf numFmtId="43" fontId="17" fillId="6" borderId="0" xfId="0" applyNumberFormat="1" applyFont="1" applyFill="1"/>
    <xf numFmtId="43" fontId="17" fillId="6" borderId="0" xfId="0" applyNumberFormat="1" applyFont="1" applyFill="1" applyAlignment="1">
      <alignment horizontal="center"/>
    </xf>
    <xf numFmtId="165" fontId="20" fillId="0" borderId="0" xfId="0" applyNumberFormat="1" applyFont="1" applyProtection="1">
      <protection locked="0"/>
    </xf>
    <xf numFmtId="44" fontId="17" fillId="0" borderId="0" xfId="4" applyFont="1" applyBorder="1" applyAlignment="1" applyProtection="1"/>
    <xf numFmtId="0" fontId="20" fillId="6" borderId="0" xfId="0" applyFont="1" applyFill="1" applyProtection="1">
      <protection locked="0"/>
    </xf>
    <xf numFmtId="43" fontId="17" fillId="6" borderId="2" xfId="0" applyNumberFormat="1" applyFont="1" applyFill="1" applyBorder="1"/>
    <xf numFmtId="0" fontId="18" fillId="6" borderId="0" xfId="0" applyFont="1" applyFill="1" applyAlignment="1">
      <alignment horizontal="center" wrapText="1"/>
    </xf>
    <xf numFmtId="1" fontId="17" fillId="0" borderId="0" xfId="0" applyNumberFormat="1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top"/>
    </xf>
    <xf numFmtId="0" fontId="17" fillId="0" borderId="2" xfId="0" applyFont="1" applyBorder="1" applyAlignment="1">
      <alignment vertical="center"/>
    </xf>
    <xf numFmtId="0" fontId="17" fillId="0" borderId="14" xfId="0" applyFont="1" applyBorder="1" applyAlignment="1">
      <alignment horizontal="center" wrapText="1"/>
    </xf>
    <xf numFmtId="0" fontId="16" fillId="0" borderId="8" xfId="0" applyFont="1" applyBorder="1"/>
    <xf numFmtId="0" fontId="17" fillId="6" borderId="5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left" vertical="center"/>
    </xf>
    <xf numFmtId="0" fontId="23" fillId="6" borderId="6" xfId="13" applyFont="1" applyFill="1" applyBorder="1" applyAlignment="1">
      <alignment vertical="center"/>
    </xf>
    <xf numFmtId="0" fontId="16" fillId="0" borderId="6" xfId="0" applyFont="1" applyBorder="1"/>
    <xf numFmtId="1" fontId="17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1" xfId="0" applyFont="1" applyFill="1" applyBorder="1" applyAlignment="1" applyProtection="1">
      <alignment horizontal="center"/>
      <protection locked="0"/>
    </xf>
    <xf numFmtId="0" fontId="20" fillId="9" borderId="11" xfId="0" applyFont="1" applyFill="1" applyBorder="1" applyAlignment="1" applyProtection="1">
      <alignment horizontal="center"/>
      <protection locked="0"/>
    </xf>
    <xf numFmtId="42" fontId="17" fillId="9" borderId="2" xfId="4" applyNumberFormat="1" applyFont="1" applyFill="1" applyBorder="1" applyAlignment="1" applyProtection="1">
      <alignment horizontal="right" vertical="center"/>
      <protection locked="0"/>
    </xf>
    <xf numFmtId="42" fontId="17" fillId="6" borderId="2" xfId="4" applyNumberFormat="1" applyFont="1" applyFill="1" applyBorder="1" applyAlignment="1" applyProtection="1">
      <alignment horizontal="right" vertical="center"/>
    </xf>
    <xf numFmtId="42" fontId="17" fillId="6" borderId="2" xfId="4" applyNumberFormat="1" applyFont="1" applyFill="1" applyBorder="1" applyAlignment="1" applyProtection="1">
      <alignment horizontal="right"/>
    </xf>
    <xf numFmtId="43" fontId="17" fillId="9" borderId="2" xfId="0" applyNumberFormat="1" applyFont="1" applyFill="1" applyBorder="1" applyAlignment="1" applyProtection="1">
      <alignment vertical="center"/>
      <protection locked="0"/>
    </xf>
    <xf numFmtId="43" fontId="17" fillId="6" borderId="2" xfId="0" applyNumberFormat="1" applyFont="1" applyFill="1" applyBorder="1" applyAlignment="1">
      <alignment horizontal="right"/>
    </xf>
    <xf numFmtId="42" fontId="17" fillId="6" borderId="6" xfId="4" applyNumberFormat="1" applyFont="1" applyFill="1" applyBorder="1" applyAlignment="1" applyProtection="1">
      <alignment horizontal="center"/>
    </xf>
    <xf numFmtId="0" fontId="14" fillId="0" borderId="9" xfId="0" applyFont="1" applyBorder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18" fillId="0" borderId="13" xfId="0" applyFont="1" applyBorder="1"/>
    <xf numFmtId="0" fontId="17" fillId="0" borderId="0" xfId="0" applyFont="1" applyAlignment="1">
      <alignment horizontal="left"/>
    </xf>
    <xf numFmtId="0" fontId="18" fillId="0" borderId="8" xfId="0" applyFont="1" applyBorder="1"/>
    <xf numFmtId="0" fontId="17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vertical="top"/>
    </xf>
    <xf numFmtId="0" fontId="17" fillId="6" borderId="0" xfId="0" applyFont="1" applyFill="1" applyAlignment="1">
      <alignment horizontal="center" vertical="center"/>
    </xf>
    <xf numFmtId="0" fontId="17" fillId="6" borderId="3" xfId="0" applyFont="1" applyFill="1" applyBorder="1" applyAlignment="1">
      <alignment horizontal="left" vertical="center"/>
    </xf>
    <xf numFmtId="0" fontId="17" fillId="6" borderId="0" xfId="0" applyFont="1" applyFill="1" applyAlignment="1">
      <alignment horizontal="left" vertical="center"/>
    </xf>
    <xf numFmtId="0" fontId="17" fillId="6" borderId="0" xfId="0" applyFont="1" applyFill="1" applyAlignment="1">
      <alignment horizontal="center" vertical="center" wrapText="1"/>
    </xf>
    <xf numFmtId="0" fontId="23" fillId="6" borderId="0" xfId="13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7" borderId="1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11" fillId="10" borderId="5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1" fillId="9" borderId="5" xfId="0" applyFont="1" applyFill="1" applyBorder="1" applyAlignment="1">
      <alignment horizontal="center" wrapText="1"/>
    </xf>
    <xf numFmtId="0" fontId="11" fillId="9" borderId="6" xfId="0" applyFont="1" applyFill="1" applyBorder="1" applyAlignment="1">
      <alignment horizontal="center" wrapText="1"/>
    </xf>
  </cellXfs>
  <cellStyles count="14">
    <cellStyle name="Comma" xfId="1" builtinId="3"/>
    <cellStyle name="COSTREPORT" xfId="2" xr:uid="{00000000-0005-0000-0000-000001000000}"/>
    <cellStyle name="cr" xfId="3" xr:uid="{00000000-0005-0000-0000-000002000000}"/>
    <cellStyle name="Currency" xfId="4" builtinId="4"/>
    <cellStyle name="Grey" xfId="5" xr:uid="{00000000-0005-0000-0000-000004000000}"/>
    <cellStyle name="Hyperlink" xfId="13" builtinId="8"/>
    <cellStyle name="Input [yellow]" xfId="6" xr:uid="{00000000-0005-0000-0000-000005000000}"/>
    <cellStyle name="no dec" xfId="7" xr:uid="{00000000-0005-0000-0000-000006000000}"/>
    <cellStyle name="Normal" xfId="0" builtinId="0"/>
    <cellStyle name="Normal - Style1" xfId="8" xr:uid="{00000000-0005-0000-0000-000008000000}"/>
    <cellStyle name="Normal 15" xfId="12" xr:uid="{C132004B-57DE-4163-824D-D6ADD6CD01B4}"/>
    <cellStyle name="Normal 2" xfId="9" xr:uid="{00000000-0005-0000-0000-000009000000}"/>
    <cellStyle name="Normal 2 2" xfId="10" xr:uid="{00000000-0005-0000-0000-00000A000000}"/>
    <cellStyle name="Percent [2]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fd.hhs.texas.gov/rate-packets" TargetMode="External"/><Relationship Id="rId1" Type="http://schemas.openxmlformats.org/officeDocument/2006/relationships/hyperlink" Target="https://pfd.hhs.texas.gov/long-term-services-supports/texas-home-living-txh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fd.hhs.texas.gov/rate-packet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pfd.hhs.texas.gov/rate-packet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pfd.hhs.texas.gov/rate-packet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zoomScaleNormal="100" workbookViewId="0">
      <selection activeCell="N14" sqref="N14"/>
    </sheetView>
  </sheetViews>
  <sheetFormatPr defaultColWidth="9.42578125" defaultRowHeight="12.75" x14ac:dyDescent="0.2"/>
  <cols>
    <col min="1" max="1" width="3.28515625" style="38" customWidth="1"/>
    <col min="2" max="2" width="11.140625" style="38" customWidth="1"/>
    <col min="3" max="3" width="84.5703125" style="38" customWidth="1"/>
    <col min="4" max="4" width="22.140625" style="38" customWidth="1"/>
    <col min="5" max="5" width="6.5703125" style="37" customWidth="1"/>
    <col min="6" max="6" width="2.42578125" style="37" customWidth="1"/>
    <col min="7" max="7" width="10.5703125" style="37" customWidth="1"/>
    <col min="8" max="8" width="0.5703125" style="37" customWidth="1"/>
    <col min="9" max="9" width="15.5703125" style="37" customWidth="1"/>
    <col min="10" max="11" width="2.42578125" style="37" customWidth="1"/>
    <col min="12" max="12" width="7.5703125" style="37" customWidth="1"/>
    <col min="13" max="13" width="1.5703125" style="37" customWidth="1"/>
    <col min="14" max="14" width="7.5703125" style="37" customWidth="1"/>
    <col min="15" max="16384" width="9.42578125" style="38"/>
  </cols>
  <sheetData>
    <row r="1" spans="1:14" s="35" customFormat="1" ht="34.15" customHeight="1" x14ac:dyDescent="0.2">
      <c r="A1" s="267" t="s">
        <v>0</v>
      </c>
      <c r="B1" s="102"/>
      <c r="C1" s="102"/>
      <c r="D1" s="102"/>
      <c r="E1" s="102"/>
      <c r="F1" s="103"/>
      <c r="G1" s="33"/>
      <c r="H1" s="96"/>
      <c r="I1" s="96"/>
      <c r="J1" s="33"/>
      <c r="K1" s="33"/>
      <c r="L1" s="34"/>
    </row>
    <row r="2" spans="1:14" s="36" customFormat="1" ht="24.4" customHeight="1" x14ac:dyDescent="0.2">
      <c r="A2" s="93"/>
      <c r="B2" s="104" t="s">
        <v>1</v>
      </c>
      <c r="C2" s="105"/>
      <c r="D2" s="105"/>
      <c r="E2" s="105"/>
      <c r="F2" s="106"/>
      <c r="G2" s="33"/>
      <c r="H2" s="33"/>
      <c r="I2" s="96"/>
      <c r="J2" s="96"/>
      <c r="K2" s="33"/>
      <c r="L2" s="33"/>
      <c r="M2" s="34"/>
    </row>
    <row r="3" spans="1:14" ht="18.75" customHeight="1" x14ac:dyDescent="0.2">
      <c r="A3" s="129"/>
      <c r="B3" s="204" t="s">
        <v>2</v>
      </c>
      <c r="C3" s="247" t="s">
        <v>3</v>
      </c>
      <c r="D3" s="130"/>
      <c r="E3" s="131"/>
      <c r="F3" s="132"/>
    </row>
    <row r="4" spans="1:14" ht="15" customHeight="1" x14ac:dyDescent="0.2">
      <c r="A4" s="126"/>
      <c r="D4" s="42"/>
      <c r="E4" s="42"/>
      <c r="F4" s="41"/>
      <c r="N4" s="38"/>
    </row>
    <row r="5" spans="1:14" ht="20.100000000000001" customHeight="1" x14ac:dyDescent="0.2">
      <c r="A5" s="45"/>
      <c r="B5" s="44"/>
      <c r="C5" s="133"/>
      <c r="D5" s="66"/>
      <c r="E5" s="66"/>
      <c r="F5" s="94"/>
      <c r="N5" s="38"/>
    </row>
    <row r="6" spans="1:14" ht="14.65" customHeight="1" x14ac:dyDescent="0.2">
      <c r="A6" s="45"/>
      <c r="B6" s="44"/>
      <c r="C6" s="66" t="s">
        <v>4</v>
      </c>
      <c r="D6" s="66"/>
      <c r="E6" s="66"/>
      <c r="F6" s="94"/>
      <c r="N6" s="38"/>
    </row>
    <row r="7" spans="1:14" ht="5.0999999999999996" customHeight="1" x14ac:dyDescent="0.2">
      <c r="A7" s="45"/>
      <c r="B7" s="44"/>
      <c r="C7" s="42"/>
      <c r="D7" s="66"/>
      <c r="E7" s="66"/>
      <c r="F7" s="94"/>
      <c r="N7" s="38"/>
    </row>
    <row r="8" spans="1:14" ht="20.100000000000001" customHeight="1" x14ac:dyDescent="0.2">
      <c r="A8" s="45"/>
      <c r="B8" s="44"/>
      <c r="C8" s="133"/>
      <c r="D8" s="66"/>
      <c r="E8" s="66"/>
      <c r="F8" s="94"/>
      <c r="N8" s="38"/>
    </row>
    <row r="9" spans="1:14" ht="15.4" customHeight="1" x14ac:dyDescent="0.2">
      <c r="A9" s="45"/>
      <c r="B9" s="44"/>
      <c r="C9" s="66" t="s">
        <v>5</v>
      </c>
      <c r="D9" s="66"/>
      <c r="E9" s="66"/>
      <c r="F9" s="94"/>
      <c r="N9" s="38"/>
    </row>
    <row r="10" spans="1:14" ht="10.35" customHeight="1" x14ac:dyDescent="0.2">
      <c r="A10" s="134"/>
      <c r="B10" s="135"/>
      <c r="C10" s="136"/>
      <c r="D10" s="136"/>
      <c r="E10" s="136"/>
      <c r="F10" s="138"/>
      <c r="N10" s="38"/>
    </row>
    <row r="11" spans="1:14" ht="23.1" customHeight="1" x14ac:dyDescent="0.2">
      <c r="A11" s="126"/>
      <c r="B11" s="139" t="s">
        <v>6</v>
      </c>
      <c r="C11" s="270" t="s">
        <v>7</v>
      </c>
      <c r="D11" s="42"/>
      <c r="E11" s="42"/>
      <c r="F11" s="41"/>
      <c r="N11" s="38"/>
    </row>
    <row r="12" spans="1:14" ht="5.0999999999999996" customHeight="1" x14ac:dyDescent="0.2">
      <c r="A12" s="45"/>
      <c r="B12" s="44"/>
      <c r="C12" s="42"/>
      <c r="D12" s="66"/>
      <c r="E12" s="66"/>
      <c r="F12" s="94"/>
      <c r="N12" s="38"/>
    </row>
    <row r="13" spans="1:14" s="44" customFormat="1" ht="16.5" customHeight="1" x14ac:dyDescent="0.2">
      <c r="A13" s="39"/>
      <c r="B13" s="140" t="s">
        <v>8</v>
      </c>
      <c r="C13" s="40"/>
      <c r="D13" s="40"/>
      <c r="E13" s="141"/>
      <c r="F13" s="41"/>
      <c r="G13" s="42"/>
      <c r="H13" s="42"/>
      <c r="I13" s="42"/>
      <c r="J13" s="43"/>
      <c r="K13" s="42"/>
      <c r="L13" s="42"/>
      <c r="M13" s="42"/>
      <c r="N13" s="42"/>
    </row>
    <row r="14" spans="1:14" s="42" customFormat="1" ht="18.399999999999999" customHeight="1" x14ac:dyDescent="0.2">
      <c r="A14" s="45"/>
      <c r="B14" s="142"/>
      <c r="C14" s="143" t="s">
        <v>9</v>
      </c>
      <c r="D14" s="261"/>
      <c r="E14" s="144" t="s">
        <v>10</v>
      </c>
      <c r="F14" s="46"/>
      <c r="G14" s="44"/>
      <c r="H14" s="44"/>
      <c r="I14" s="127"/>
      <c r="J14" s="48"/>
      <c r="K14" s="48"/>
      <c r="L14" s="44"/>
      <c r="M14" s="44"/>
      <c r="N14" s="47"/>
    </row>
    <row r="15" spans="1:14" s="42" customFormat="1" ht="18.399999999999999" customHeight="1" x14ac:dyDescent="0.2">
      <c r="A15" s="45"/>
      <c r="B15" s="145"/>
      <c r="C15" s="143" t="s">
        <v>11</v>
      </c>
      <c r="D15" s="261"/>
      <c r="E15" s="144" t="s">
        <v>10</v>
      </c>
      <c r="F15" s="46"/>
      <c r="G15" s="44"/>
      <c r="H15" s="44"/>
      <c r="I15" s="47"/>
      <c r="J15" s="48"/>
      <c r="K15" s="48"/>
      <c r="L15" s="44"/>
      <c r="M15" s="44"/>
      <c r="N15" s="47"/>
    </row>
    <row r="16" spans="1:14" s="42" customFormat="1" ht="18.399999999999999" customHeight="1" x14ac:dyDescent="0.2">
      <c r="A16" s="45"/>
      <c r="B16" s="145"/>
      <c r="C16" s="143" t="s">
        <v>12</v>
      </c>
      <c r="D16" s="261"/>
      <c r="E16" s="144" t="s">
        <v>10</v>
      </c>
      <c r="F16" s="46"/>
      <c r="G16" s="44"/>
      <c r="H16" s="44"/>
      <c r="I16" s="47"/>
      <c r="J16" s="48"/>
      <c r="K16" s="48"/>
      <c r="L16" s="44"/>
      <c r="M16" s="44"/>
      <c r="N16" s="47"/>
    </row>
    <row r="17" spans="1:14" s="42" customFormat="1" ht="18.399999999999999" customHeight="1" x14ac:dyDescent="0.2">
      <c r="A17" s="45"/>
      <c r="B17" s="145"/>
      <c r="C17" s="143" t="s">
        <v>13</v>
      </c>
      <c r="D17" s="261"/>
      <c r="E17" s="144" t="s">
        <v>10</v>
      </c>
      <c r="F17" s="46"/>
      <c r="G17" s="44"/>
      <c r="H17" s="44"/>
      <c r="I17" s="47"/>
      <c r="J17" s="48"/>
      <c r="K17" s="48"/>
      <c r="L17" s="44"/>
      <c r="M17" s="44"/>
      <c r="N17" s="47"/>
    </row>
    <row r="18" spans="1:14" s="42" customFormat="1" ht="18.399999999999999" customHeight="1" x14ac:dyDescent="0.2">
      <c r="A18" s="45"/>
      <c r="B18" s="145"/>
      <c r="C18" s="146" t="s">
        <v>14</v>
      </c>
      <c r="D18" s="261"/>
      <c r="E18" s="144" t="s">
        <v>10</v>
      </c>
      <c r="F18" s="46"/>
      <c r="G18" s="44"/>
      <c r="H18" s="44"/>
      <c r="I18" s="47"/>
      <c r="J18" s="48"/>
      <c r="K18" s="48"/>
      <c r="L18" s="44"/>
      <c r="M18" s="44"/>
      <c r="N18" s="47"/>
    </row>
    <row r="19" spans="1:14" s="42" customFormat="1" ht="18.399999999999999" customHeight="1" x14ac:dyDescent="0.2">
      <c r="A19" s="45"/>
      <c r="B19" s="145"/>
      <c r="C19" s="143" t="s">
        <v>15</v>
      </c>
      <c r="D19" s="261"/>
      <c r="E19" s="144" t="s">
        <v>10</v>
      </c>
      <c r="F19" s="46"/>
      <c r="G19" s="44"/>
      <c r="H19" s="44"/>
      <c r="I19" s="47"/>
      <c r="J19" s="48"/>
      <c r="K19" s="48"/>
      <c r="L19" s="44"/>
      <c r="M19" s="44"/>
      <c r="N19" s="47"/>
    </row>
    <row r="20" spans="1:14" s="42" customFormat="1" ht="18.399999999999999" customHeight="1" x14ac:dyDescent="0.2">
      <c r="A20" s="45"/>
      <c r="B20" s="147"/>
      <c r="C20" s="146" t="s">
        <v>16</v>
      </c>
      <c r="D20" s="261"/>
      <c r="E20" s="144" t="s">
        <v>10</v>
      </c>
      <c r="F20" s="46"/>
      <c r="G20" s="44"/>
      <c r="H20" s="44"/>
      <c r="I20" s="47"/>
      <c r="J20" s="48"/>
      <c r="K20" s="48"/>
      <c r="L20" s="44"/>
      <c r="M20" s="44"/>
      <c r="N20" s="47"/>
    </row>
    <row r="21" spans="1:14" s="42" customFormat="1" ht="18.399999999999999" customHeight="1" x14ac:dyDescent="0.2">
      <c r="A21" s="45"/>
      <c r="B21" s="148"/>
      <c r="C21" s="146" t="s">
        <v>17</v>
      </c>
      <c r="D21" s="261"/>
      <c r="E21" s="144" t="s">
        <v>10</v>
      </c>
      <c r="F21" s="46"/>
      <c r="G21" s="44"/>
      <c r="H21" s="44"/>
      <c r="I21" s="47"/>
      <c r="J21" s="48"/>
      <c r="K21" s="48"/>
      <c r="L21" s="44"/>
      <c r="M21" s="44"/>
      <c r="N21" s="47"/>
    </row>
    <row r="22" spans="1:14" s="42" customFormat="1" ht="27" customHeight="1" x14ac:dyDescent="0.2">
      <c r="A22" s="45"/>
      <c r="B22" s="149" t="s">
        <v>18</v>
      </c>
      <c r="C22" s="143"/>
      <c r="D22" s="262">
        <f>SUM(D14:D21)</f>
        <v>0</v>
      </c>
      <c r="E22" s="49" t="s">
        <v>10</v>
      </c>
      <c r="F22" s="46"/>
      <c r="G22" s="44"/>
      <c r="H22" s="44"/>
      <c r="I22" s="47"/>
      <c r="J22" s="48"/>
      <c r="K22" s="48"/>
      <c r="L22" s="44"/>
      <c r="M22" s="44"/>
      <c r="N22" s="47"/>
    </row>
    <row r="23" spans="1:14" s="42" customFormat="1" ht="29.85" customHeight="1" x14ac:dyDescent="0.2">
      <c r="A23" s="126"/>
      <c r="B23" s="269" t="s">
        <v>19</v>
      </c>
      <c r="C23" s="50"/>
      <c r="D23" s="51"/>
      <c r="E23" s="52"/>
      <c r="F23" s="46"/>
      <c r="G23" s="44"/>
      <c r="H23" s="44"/>
      <c r="I23" s="47"/>
      <c r="J23" s="48"/>
      <c r="K23" s="48"/>
      <c r="L23" s="44"/>
      <c r="M23" s="44"/>
      <c r="N23" s="47"/>
    </row>
    <row r="24" spans="1:14" s="42" customFormat="1" ht="27" customHeight="1" x14ac:dyDescent="0.2">
      <c r="A24" s="45"/>
      <c r="B24" s="149" t="s">
        <v>20</v>
      </c>
      <c r="C24" s="65"/>
      <c r="D24" s="51"/>
      <c r="E24" s="49"/>
      <c r="F24" s="46"/>
      <c r="G24" s="44"/>
      <c r="H24" s="44"/>
      <c r="I24" s="47"/>
      <c r="J24" s="48"/>
      <c r="K24" s="48"/>
      <c r="L24" s="44"/>
      <c r="M24" s="44"/>
      <c r="N24" s="47"/>
    </row>
    <row r="25" spans="1:14" s="42" customFormat="1" ht="18.399999999999999" customHeight="1" x14ac:dyDescent="0.2">
      <c r="A25" s="45"/>
      <c r="B25" s="142"/>
      <c r="C25" s="143" t="s">
        <v>21</v>
      </c>
      <c r="D25" s="261"/>
      <c r="E25" s="144" t="s">
        <v>10</v>
      </c>
      <c r="F25" s="46"/>
      <c r="G25" s="44"/>
      <c r="H25" s="44"/>
      <c r="I25" s="47"/>
      <c r="J25" s="48"/>
      <c r="K25" s="48"/>
      <c r="L25" s="44"/>
      <c r="M25" s="44"/>
      <c r="N25" s="47"/>
    </row>
    <row r="26" spans="1:14" s="42" customFormat="1" ht="18.399999999999999" customHeight="1" x14ac:dyDescent="0.2">
      <c r="A26" s="45"/>
      <c r="B26" s="145"/>
      <c r="C26" s="143" t="s">
        <v>11</v>
      </c>
      <c r="D26" s="261"/>
      <c r="E26" s="144" t="s">
        <v>10</v>
      </c>
      <c r="F26" s="46"/>
      <c r="G26" s="44"/>
      <c r="H26" s="44"/>
      <c r="I26" s="47"/>
      <c r="J26" s="48"/>
      <c r="K26" s="48"/>
      <c r="L26" s="44"/>
      <c r="M26" s="44"/>
      <c r="N26" s="47"/>
    </row>
    <row r="27" spans="1:14" s="42" customFormat="1" ht="18.399999999999999" customHeight="1" x14ac:dyDescent="0.2">
      <c r="A27" s="45"/>
      <c r="B27" s="145"/>
      <c r="C27" s="143" t="s">
        <v>12</v>
      </c>
      <c r="D27" s="261"/>
      <c r="E27" s="144" t="s">
        <v>10</v>
      </c>
      <c r="F27" s="46"/>
      <c r="G27" s="44"/>
      <c r="H27" s="44"/>
      <c r="I27" s="47"/>
      <c r="J27" s="48"/>
      <c r="K27" s="48"/>
      <c r="L27" s="44"/>
      <c r="M27" s="44"/>
      <c r="N27" s="47"/>
    </row>
    <row r="28" spans="1:14" s="42" customFormat="1" ht="18.399999999999999" customHeight="1" x14ac:dyDescent="0.2">
      <c r="A28" s="45"/>
      <c r="B28" s="145"/>
      <c r="C28" s="143" t="s">
        <v>13</v>
      </c>
      <c r="D28" s="261"/>
      <c r="E28" s="144" t="s">
        <v>10</v>
      </c>
      <c r="F28" s="46"/>
      <c r="G28" s="44"/>
      <c r="H28" s="44"/>
      <c r="I28" s="47"/>
      <c r="J28" s="48"/>
      <c r="K28" s="48"/>
      <c r="L28" s="44"/>
      <c r="M28" s="44"/>
      <c r="N28" s="47"/>
    </row>
    <row r="29" spans="1:14" s="42" customFormat="1" ht="18.399999999999999" customHeight="1" x14ac:dyDescent="0.2">
      <c r="A29" s="45"/>
      <c r="B29" s="145"/>
      <c r="C29" s="146" t="s">
        <v>14</v>
      </c>
      <c r="D29" s="261"/>
      <c r="E29" s="144" t="s">
        <v>10</v>
      </c>
      <c r="F29" s="46"/>
      <c r="G29" s="44"/>
      <c r="H29" s="44"/>
      <c r="I29" s="47"/>
      <c r="J29" s="48"/>
      <c r="K29" s="48"/>
      <c r="L29" s="44"/>
      <c r="M29" s="44"/>
      <c r="N29" s="47"/>
    </row>
    <row r="30" spans="1:14" s="42" customFormat="1" ht="18.399999999999999" customHeight="1" x14ac:dyDescent="0.2">
      <c r="A30" s="45"/>
      <c r="B30" s="145"/>
      <c r="C30" s="143" t="s">
        <v>15</v>
      </c>
      <c r="D30" s="261"/>
      <c r="E30" s="144" t="s">
        <v>10</v>
      </c>
      <c r="F30" s="46"/>
      <c r="G30" s="44"/>
      <c r="H30" s="44"/>
      <c r="I30" s="47"/>
      <c r="J30" s="48"/>
      <c r="K30" s="48"/>
      <c r="L30" s="44"/>
      <c r="M30" s="44"/>
      <c r="N30" s="47"/>
    </row>
    <row r="31" spans="1:14" s="42" customFormat="1" ht="19.149999999999999" customHeight="1" x14ac:dyDescent="0.2">
      <c r="A31" s="45"/>
      <c r="B31" s="145"/>
      <c r="C31" s="146" t="s">
        <v>16</v>
      </c>
      <c r="D31" s="261"/>
      <c r="E31" s="144" t="s">
        <v>10</v>
      </c>
      <c r="F31" s="46"/>
      <c r="G31" s="44"/>
      <c r="H31" s="44"/>
      <c r="I31" s="47"/>
      <c r="J31" s="48"/>
      <c r="K31" s="48"/>
      <c r="L31" s="44"/>
      <c r="M31" s="44"/>
      <c r="N31" s="47"/>
    </row>
    <row r="32" spans="1:14" s="42" customFormat="1" ht="18.399999999999999" customHeight="1" x14ac:dyDescent="0.2">
      <c r="A32" s="45"/>
      <c r="B32" s="150"/>
      <c r="C32" s="146" t="s">
        <v>17</v>
      </c>
      <c r="D32" s="261"/>
      <c r="E32" s="144" t="s">
        <v>10</v>
      </c>
      <c r="F32" s="46"/>
      <c r="G32" s="44"/>
      <c r="H32" s="44"/>
      <c r="I32" s="47"/>
      <c r="J32" s="48"/>
      <c r="K32" s="48"/>
      <c r="L32" s="44"/>
      <c r="M32" s="44"/>
      <c r="N32" s="47"/>
    </row>
    <row r="33" spans="1:14" s="42" customFormat="1" ht="27" customHeight="1" x14ac:dyDescent="0.2">
      <c r="A33" s="45"/>
      <c r="B33" s="149" t="s">
        <v>22</v>
      </c>
      <c r="C33" s="65"/>
      <c r="D33" s="262">
        <f>SUM(D25:D32)</f>
        <v>0</v>
      </c>
      <c r="E33" s="144" t="s">
        <v>10</v>
      </c>
      <c r="F33" s="46"/>
      <c r="G33" s="44"/>
      <c r="H33" s="44"/>
      <c r="I33" s="47"/>
      <c r="J33" s="48"/>
      <c r="K33" s="48"/>
      <c r="L33" s="44"/>
      <c r="M33" s="44"/>
      <c r="N33" s="47"/>
    </row>
    <row r="34" spans="1:14" s="42" customFormat="1" ht="6.4" customHeight="1" x14ac:dyDescent="0.2">
      <c r="A34" s="45"/>
      <c r="F34" s="46"/>
      <c r="G34" s="44"/>
      <c r="H34" s="44"/>
      <c r="I34" s="47"/>
      <c r="J34" s="48"/>
      <c r="K34" s="48"/>
      <c r="L34" s="44"/>
      <c r="M34" s="44"/>
      <c r="N34" s="47"/>
    </row>
    <row r="35" spans="1:14" s="42" customFormat="1" ht="25.9" customHeight="1" x14ac:dyDescent="0.2">
      <c r="A35" s="45"/>
      <c r="B35" s="151" t="s">
        <v>23</v>
      </c>
      <c r="C35" s="152"/>
      <c r="D35" s="261"/>
      <c r="E35" s="144" t="s">
        <v>10</v>
      </c>
      <c r="F35" s="46"/>
      <c r="G35" s="44"/>
      <c r="H35" s="44"/>
      <c r="I35" s="47"/>
      <c r="J35" s="48"/>
      <c r="K35" s="48"/>
      <c r="L35" s="44"/>
      <c r="M35" s="44"/>
      <c r="N35" s="47"/>
    </row>
    <row r="36" spans="1:14" s="42" customFormat="1" ht="16.5" customHeight="1" x14ac:dyDescent="0.2">
      <c r="A36" s="45"/>
      <c r="B36" s="153" t="s">
        <v>24</v>
      </c>
      <c r="C36" s="154"/>
      <c r="D36" s="155"/>
      <c r="E36" s="144"/>
      <c r="F36" s="46"/>
      <c r="G36" s="44"/>
      <c r="H36" s="44"/>
      <c r="I36" s="47"/>
      <c r="J36" s="48"/>
      <c r="K36" s="48"/>
      <c r="L36" s="44"/>
      <c r="M36" s="44"/>
      <c r="N36" s="47"/>
    </row>
    <row r="37" spans="1:14" s="44" customFormat="1" ht="16.5" customHeight="1" x14ac:dyDescent="0.2">
      <c r="A37" s="39"/>
      <c r="B37" s="53"/>
      <c r="C37" s="54"/>
      <c r="D37" s="55"/>
      <c r="E37" s="54"/>
      <c r="F37" s="56"/>
    </row>
    <row r="38" spans="1:14" s="44" customFormat="1" ht="18.399999999999999" customHeight="1" x14ac:dyDescent="0.2">
      <c r="A38" s="39"/>
      <c r="B38" s="116" t="s">
        <v>25</v>
      </c>
      <c r="C38" s="54"/>
      <c r="D38" s="263">
        <f>D22+D33+(0.5*D35)</f>
        <v>0</v>
      </c>
      <c r="E38" s="117" t="s">
        <v>10</v>
      </c>
      <c r="F38" s="57"/>
      <c r="I38" s="47"/>
      <c r="J38" s="58"/>
      <c r="K38" s="58"/>
      <c r="N38" s="47"/>
    </row>
    <row r="39" spans="1:14" s="44" customFormat="1" ht="14.65" customHeight="1" x14ac:dyDescent="0.2">
      <c r="A39" s="39"/>
      <c r="B39" s="118"/>
      <c r="C39" s="87"/>
      <c r="D39" s="266" t="s">
        <v>26</v>
      </c>
      <c r="E39" s="119"/>
      <c r="F39" s="57"/>
      <c r="I39" s="47"/>
      <c r="J39" s="58"/>
      <c r="K39" s="58"/>
      <c r="N39" s="47"/>
    </row>
    <row r="40" spans="1:14" s="44" customFormat="1" ht="16.5" customHeight="1" x14ac:dyDescent="0.2">
      <c r="A40" s="39"/>
      <c r="B40" s="59"/>
      <c r="C40" s="60"/>
      <c r="D40" s="61"/>
      <c r="E40" s="62"/>
      <c r="F40" s="57"/>
      <c r="I40" s="47"/>
      <c r="J40" s="58"/>
      <c r="K40" s="58"/>
      <c r="N40" s="47"/>
    </row>
    <row r="41" spans="1:14" s="44" customFormat="1" ht="26.25" customHeight="1" x14ac:dyDescent="0.2">
      <c r="A41" s="39"/>
      <c r="B41" s="128" t="s">
        <v>27</v>
      </c>
      <c r="C41" s="80" t="s">
        <v>28</v>
      </c>
      <c r="D41" s="81"/>
      <c r="E41" s="86"/>
      <c r="F41" s="56"/>
    </row>
    <row r="42" spans="1:14" s="42" customFormat="1" ht="18.399999999999999" customHeight="1" x14ac:dyDescent="0.2">
      <c r="A42" s="45"/>
      <c r="B42" s="145"/>
      <c r="C42" s="70" t="s">
        <v>29</v>
      </c>
      <c r="D42" s="264"/>
      <c r="E42" s="158" t="s">
        <v>30</v>
      </c>
      <c r="F42" s="46"/>
      <c r="G42" s="64"/>
      <c r="H42" s="64"/>
      <c r="I42" s="64"/>
      <c r="J42" s="48"/>
      <c r="K42" s="48"/>
      <c r="L42" s="64"/>
      <c r="M42" s="64"/>
      <c r="N42" s="64"/>
    </row>
    <row r="43" spans="1:14" s="42" customFormat="1" ht="18.399999999999999" customHeight="1" x14ac:dyDescent="0.2">
      <c r="A43" s="45"/>
      <c r="B43" s="145"/>
      <c r="C43" s="157" t="s">
        <v>31</v>
      </c>
      <c r="D43" s="264"/>
      <c r="E43" s="158" t="s">
        <v>30</v>
      </c>
      <c r="F43" s="46"/>
      <c r="G43" s="64"/>
      <c r="H43" s="64"/>
      <c r="I43" s="64"/>
      <c r="J43" s="48"/>
      <c r="K43" s="48"/>
      <c r="L43" s="64"/>
      <c r="M43" s="64"/>
      <c r="N43" s="64"/>
    </row>
    <row r="44" spans="1:14" s="42" customFormat="1" ht="18.399999999999999" customHeight="1" x14ac:dyDescent="0.2">
      <c r="A44" s="45"/>
      <c r="B44" s="145"/>
      <c r="C44" s="157" t="s">
        <v>32</v>
      </c>
      <c r="D44" s="264"/>
      <c r="E44" s="158" t="s">
        <v>30</v>
      </c>
      <c r="F44" s="46"/>
      <c r="G44" s="64"/>
      <c r="H44" s="64"/>
      <c r="I44" s="64"/>
      <c r="J44" s="48"/>
      <c r="K44" s="48"/>
      <c r="L44" s="64"/>
      <c r="M44" s="64"/>
      <c r="N44" s="64"/>
    </row>
    <row r="45" spans="1:14" s="42" customFormat="1" ht="18.399999999999999" customHeight="1" x14ac:dyDescent="0.2">
      <c r="A45" s="45"/>
      <c r="B45" s="145"/>
      <c r="C45" s="157" t="s">
        <v>33</v>
      </c>
      <c r="D45" s="264"/>
      <c r="E45" s="158" t="s">
        <v>30</v>
      </c>
      <c r="F45" s="46"/>
      <c r="G45" s="64"/>
      <c r="H45" s="64"/>
      <c r="I45" s="64"/>
      <c r="J45" s="48"/>
      <c r="K45" s="48"/>
      <c r="L45" s="64"/>
      <c r="M45" s="64"/>
      <c r="N45" s="64"/>
    </row>
    <row r="46" spans="1:14" s="42" customFormat="1" ht="18.399999999999999" customHeight="1" x14ac:dyDescent="0.2">
      <c r="A46" s="45"/>
      <c r="B46" s="145"/>
      <c r="C46" s="157" t="s">
        <v>34</v>
      </c>
      <c r="D46" s="264"/>
      <c r="E46" s="158" t="s">
        <v>30</v>
      </c>
      <c r="F46" s="46"/>
      <c r="G46" s="64"/>
      <c r="H46" s="64"/>
      <c r="I46" s="64"/>
      <c r="J46" s="48"/>
      <c r="K46" s="48"/>
      <c r="L46" s="64"/>
      <c r="M46" s="64"/>
      <c r="N46" s="64"/>
    </row>
    <row r="47" spans="1:14" s="42" customFormat="1" ht="18.399999999999999" customHeight="1" x14ac:dyDescent="0.2">
      <c r="A47" s="45"/>
      <c r="B47" s="145"/>
      <c r="C47" s="157" t="s">
        <v>35</v>
      </c>
      <c r="D47" s="264"/>
      <c r="E47" s="158" t="s">
        <v>30</v>
      </c>
      <c r="F47" s="46"/>
      <c r="G47" s="64"/>
      <c r="H47" s="64"/>
      <c r="I47" s="64"/>
      <c r="J47" s="48"/>
      <c r="K47" s="48"/>
      <c r="L47" s="64"/>
      <c r="M47" s="64"/>
      <c r="N47" s="64"/>
    </row>
    <row r="48" spans="1:14" s="42" customFormat="1" ht="5.0999999999999996" customHeight="1" x14ac:dyDescent="0.2">
      <c r="A48" s="45"/>
      <c r="B48" s="134"/>
      <c r="C48" s="65"/>
      <c r="D48" s="63"/>
      <c r="E48" s="159"/>
      <c r="F48" s="46"/>
      <c r="G48" s="64"/>
      <c r="H48" s="64"/>
      <c r="I48" s="64"/>
      <c r="J48" s="48"/>
      <c r="K48" s="48"/>
      <c r="L48" s="64"/>
      <c r="M48" s="64"/>
      <c r="N48" s="64"/>
    </row>
    <row r="49" spans="1:14" s="42" customFormat="1" ht="16.5" customHeight="1" x14ac:dyDescent="0.2">
      <c r="A49" s="45"/>
      <c r="B49" s="128" t="s">
        <v>36</v>
      </c>
      <c r="C49" s="63"/>
      <c r="D49" s="265">
        <f>SUM(D42:D47)</f>
        <v>0</v>
      </c>
      <c r="E49" s="160" t="s">
        <v>30</v>
      </c>
      <c r="F49" s="94"/>
      <c r="G49" s="66"/>
      <c r="H49" s="66"/>
      <c r="I49" s="66"/>
      <c r="J49" s="66"/>
      <c r="K49" s="67"/>
      <c r="L49" s="66"/>
      <c r="M49" s="66"/>
      <c r="N49" s="66"/>
    </row>
    <row r="50" spans="1:14" s="42" customFormat="1" ht="13.5" customHeight="1" x14ac:dyDescent="0.2">
      <c r="A50" s="45"/>
      <c r="B50" s="161"/>
      <c r="C50" s="135"/>
      <c r="D50" s="266" t="s">
        <v>37</v>
      </c>
      <c r="E50" s="69"/>
      <c r="F50" s="94"/>
      <c r="G50" s="66"/>
      <c r="H50" s="66"/>
      <c r="I50" s="66"/>
      <c r="J50" s="66"/>
      <c r="K50" s="66"/>
      <c r="L50" s="66"/>
      <c r="M50" s="66"/>
      <c r="N50" s="66"/>
    </row>
    <row r="51" spans="1:14" ht="8.1" customHeight="1" x14ac:dyDescent="0.2">
      <c r="A51" s="134"/>
      <c r="B51" s="137"/>
      <c r="C51" s="137"/>
      <c r="D51" s="137"/>
      <c r="E51" s="136"/>
      <c r="F51" s="138"/>
    </row>
  </sheetData>
  <sheetProtection algorithmName="SHA-512" hashValue="Ehrfz2f6jwWOk1KrDliSSGs+uIj95SE2cpHpLvEx6NFEz3LXZzh08rni/VPH0Ns9BNjzglupmMoz+jcj7+8pLw==" saltValue="WOW7+XQnpt97APmYeaaW5Q==" spinCount="100000" sheet="1" objects="1" scenarios="1"/>
  <pageMargins left="0.7" right="0.7" top="0.75" bottom="0.75" header="0.3" footer="0.3"/>
  <pageSetup scale="71" orientation="portrait" r:id="rId1"/>
  <headerFooter>
    <oddFooter>&amp;A</oddFooter>
  </headerFooter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8"/>
  <sheetViews>
    <sheetView workbookViewId="0">
      <selection activeCell="T10" sqref="T10"/>
    </sheetView>
  </sheetViews>
  <sheetFormatPr defaultRowHeight="12.75" x14ac:dyDescent="0.2"/>
  <cols>
    <col min="1" max="1" width="19.42578125" customWidth="1"/>
    <col min="2" max="2" width="13" style="1" customWidth="1"/>
    <col min="3" max="3" width="11.5703125" style="1" customWidth="1"/>
    <col min="4" max="4" width="12.42578125" style="1" customWidth="1"/>
    <col min="5" max="5" width="13.42578125" customWidth="1"/>
    <col min="6" max="6" width="12.5703125" customWidth="1"/>
    <col min="7" max="7" width="10" customWidth="1"/>
    <col min="8" max="8" width="9.5703125" customWidth="1"/>
    <col min="9" max="9" width="9.42578125" customWidth="1"/>
    <col min="10" max="10" width="8.42578125" customWidth="1"/>
    <col min="11" max="11" width="9.42578125" customWidth="1"/>
    <col min="12" max="12" width="8.42578125" customWidth="1"/>
    <col min="13" max="13" width="9.5703125" customWidth="1"/>
    <col min="14" max="14" width="10.42578125" customWidth="1"/>
    <col min="15" max="15" width="8.42578125" customWidth="1"/>
    <col min="16" max="16" width="4.5703125" customWidth="1"/>
    <col min="17" max="17" width="8.5703125" customWidth="1"/>
  </cols>
  <sheetData>
    <row r="1" spans="1:17" ht="37.5" customHeight="1" x14ac:dyDescent="0.2">
      <c r="A1" s="281" t="s">
        <v>163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  <c r="O1" s="19"/>
      <c r="P1" s="19"/>
      <c r="Q1" s="19"/>
    </row>
    <row r="2" spans="1:17" ht="6.75" customHeight="1" x14ac:dyDescent="0.2">
      <c r="A2" s="2"/>
      <c r="B2" s="2"/>
      <c r="C2" s="2"/>
      <c r="D2" s="2"/>
    </row>
    <row r="3" spans="1:17" ht="29.25" customHeight="1" x14ac:dyDescent="0.2">
      <c r="A3" s="32" t="s">
        <v>44</v>
      </c>
      <c r="B3" s="284" t="s">
        <v>164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12"/>
      <c r="P3" s="19"/>
      <c r="Q3" s="19"/>
    </row>
    <row r="4" spans="1:17" ht="53.25" customHeight="1" x14ac:dyDescent="0.2">
      <c r="A4" s="7" t="s">
        <v>145</v>
      </c>
      <c r="B4" s="30" t="s">
        <v>165</v>
      </c>
      <c r="C4" s="30" t="s">
        <v>147</v>
      </c>
      <c r="D4" s="30" t="s">
        <v>148</v>
      </c>
      <c r="E4" s="30" t="s">
        <v>149</v>
      </c>
      <c r="F4" s="30" t="s">
        <v>150</v>
      </c>
      <c r="G4" s="30" t="s">
        <v>119</v>
      </c>
      <c r="H4" s="31" t="s">
        <v>120</v>
      </c>
      <c r="I4" s="30" t="s">
        <v>109</v>
      </c>
      <c r="J4" s="30" t="s">
        <v>114</v>
      </c>
      <c r="K4" s="30" t="s">
        <v>110</v>
      </c>
      <c r="L4" s="30" t="s">
        <v>111</v>
      </c>
      <c r="M4" s="30" t="s">
        <v>115</v>
      </c>
      <c r="N4" s="30" t="s">
        <v>116</v>
      </c>
      <c r="O4" s="3"/>
    </row>
    <row r="5" spans="1:17" ht="15" customHeight="1" x14ac:dyDescent="0.2">
      <c r="A5" s="24">
        <v>0</v>
      </c>
      <c r="B5" s="25">
        <f>SUM(62.44+4.06)</f>
        <v>66.5</v>
      </c>
      <c r="C5" s="25">
        <f>SUM(69.68+4.53)</f>
        <v>74.210000000000008</v>
      </c>
      <c r="D5" s="25">
        <f>SUM(80.26+5.22)</f>
        <v>85.48</v>
      </c>
      <c r="E5" s="25">
        <f>SUM(98.31+6.04)</f>
        <v>104.35000000000001</v>
      </c>
      <c r="F5" s="25">
        <f>SUM(171.65+8.45)</f>
        <v>180.1</v>
      </c>
      <c r="G5" s="25">
        <f>14.52</f>
        <v>14.52</v>
      </c>
      <c r="H5" s="8">
        <v>14.52</v>
      </c>
      <c r="I5" s="8">
        <v>10.66</v>
      </c>
      <c r="J5" s="8">
        <v>10.66</v>
      </c>
      <c r="K5" s="9">
        <v>19.07</v>
      </c>
      <c r="L5" s="9">
        <v>19.07</v>
      </c>
      <c r="M5" s="9">
        <v>19.07</v>
      </c>
      <c r="N5" s="9">
        <v>19.07</v>
      </c>
      <c r="O5" s="3"/>
    </row>
    <row r="6" spans="1:17" ht="15" customHeight="1" x14ac:dyDescent="0.2">
      <c r="A6" s="24">
        <v>1</v>
      </c>
      <c r="B6" s="26">
        <f>SUM((A6*0.4)+62.44+4.06)</f>
        <v>66.899999999999991</v>
      </c>
      <c r="C6" s="26">
        <f>SUM((A6*0.4)+69.68+4.53)</f>
        <v>74.610000000000014</v>
      </c>
      <c r="D6" s="26">
        <f>SUM((A6*0.4)+80.26+5.22)</f>
        <v>85.88000000000001</v>
      </c>
      <c r="E6" s="26">
        <f>SUM((A6*0.4)+98.31+6.04)</f>
        <v>104.75000000000001</v>
      </c>
      <c r="F6" s="26">
        <f>SUM((A6*0.4)+171.65+8.45)</f>
        <v>180.5</v>
      </c>
      <c r="G6" s="26">
        <f>(E6*0.05)+14.52</f>
        <v>19.7575</v>
      </c>
      <c r="H6" s="10">
        <f t="shared" ref="H6:N18" si="0">H5+0.05</f>
        <v>14.57</v>
      </c>
      <c r="I6" s="10">
        <f t="shared" si="0"/>
        <v>10.71</v>
      </c>
      <c r="J6" s="10">
        <f t="shared" si="0"/>
        <v>10.71</v>
      </c>
      <c r="K6" s="10">
        <f t="shared" si="0"/>
        <v>19.12</v>
      </c>
      <c r="L6" s="10">
        <f t="shared" si="0"/>
        <v>19.12</v>
      </c>
      <c r="M6" s="10">
        <f t="shared" si="0"/>
        <v>19.12</v>
      </c>
      <c r="N6" s="10">
        <f t="shared" si="0"/>
        <v>19.12</v>
      </c>
      <c r="O6" s="3"/>
    </row>
    <row r="7" spans="1:17" ht="15" customHeight="1" x14ac:dyDescent="0.2">
      <c r="A7" s="24">
        <v>2</v>
      </c>
      <c r="B7" s="26">
        <f t="shared" ref="B7:B30" si="1">SUM(A7*0.4)+62.44+4.06</f>
        <v>67.3</v>
      </c>
      <c r="C7" s="26">
        <f t="shared" ref="C7:C30" si="2">SUM((A7*0.4)+69.68+4.53)</f>
        <v>75.010000000000005</v>
      </c>
      <c r="D7" s="26">
        <f t="shared" ref="D7:D30" si="3">SUM((A7*0.4)+80.26+5.22)</f>
        <v>86.28</v>
      </c>
      <c r="E7" s="26">
        <f t="shared" ref="E7:E30" si="4">SUM((A7*0.4)+98.31+6.04)</f>
        <v>105.15</v>
      </c>
      <c r="F7" s="26">
        <f t="shared" ref="F7:F30" si="5">SUM((A7*0.4)+171.65+8.45)</f>
        <v>180.9</v>
      </c>
      <c r="G7" s="26">
        <f t="shared" ref="G7:G30" si="6">(E7*0.05)+14.52</f>
        <v>19.7775</v>
      </c>
      <c r="H7" s="10">
        <f t="shared" si="0"/>
        <v>14.620000000000001</v>
      </c>
      <c r="I7" s="10">
        <f t="shared" si="0"/>
        <v>10.760000000000002</v>
      </c>
      <c r="J7" s="10">
        <f t="shared" si="0"/>
        <v>10.760000000000002</v>
      </c>
      <c r="K7" s="10">
        <f t="shared" si="0"/>
        <v>19.170000000000002</v>
      </c>
      <c r="L7" s="10">
        <f t="shared" si="0"/>
        <v>19.170000000000002</v>
      </c>
      <c r="M7" s="10">
        <f t="shared" si="0"/>
        <v>19.170000000000002</v>
      </c>
      <c r="N7" s="10">
        <f t="shared" si="0"/>
        <v>19.170000000000002</v>
      </c>
      <c r="O7" s="3"/>
    </row>
    <row r="8" spans="1:17" ht="15" customHeight="1" x14ac:dyDescent="0.2">
      <c r="A8" s="24">
        <v>3</v>
      </c>
      <c r="B8" s="26">
        <f t="shared" si="1"/>
        <v>67.7</v>
      </c>
      <c r="C8" s="26">
        <f t="shared" si="2"/>
        <v>75.410000000000011</v>
      </c>
      <c r="D8" s="26">
        <f t="shared" si="3"/>
        <v>86.68</v>
      </c>
      <c r="E8" s="26">
        <f t="shared" si="4"/>
        <v>105.55000000000001</v>
      </c>
      <c r="F8" s="26">
        <f t="shared" si="5"/>
        <v>181.29999999999998</v>
      </c>
      <c r="G8" s="26">
        <f t="shared" si="6"/>
        <v>19.797499999999999</v>
      </c>
      <c r="H8" s="10">
        <f t="shared" si="0"/>
        <v>14.670000000000002</v>
      </c>
      <c r="I8" s="10">
        <f t="shared" si="0"/>
        <v>10.810000000000002</v>
      </c>
      <c r="J8" s="10">
        <f t="shared" si="0"/>
        <v>10.810000000000002</v>
      </c>
      <c r="K8" s="10">
        <f t="shared" si="0"/>
        <v>19.220000000000002</v>
      </c>
      <c r="L8" s="10">
        <f t="shared" si="0"/>
        <v>19.220000000000002</v>
      </c>
      <c r="M8" s="10">
        <f t="shared" si="0"/>
        <v>19.220000000000002</v>
      </c>
      <c r="N8" s="10">
        <f t="shared" si="0"/>
        <v>19.220000000000002</v>
      </c>
      <c r="O8" s="3"/>
    </row>
    <row r="9" spans="1:17" ht="15" customHeight="1" x14ac:dyDescent="0.2">
      <c r="A9" s="24">
        <v>4</v>
      </c>
      <c r="B9" s="26">
        <f t="shared" si="1"/>
        <v>68.099999999999994</v>
      </c>
      <c r="C9" s="26">
        <f t="shared" si="2"/>
        <v>75.81</v>
      </c>
      <c r="D9" s="26">
        <f t="shared" si="3"/>
        <v>87.08</v>
      </c>
      <c r="E9" s="26">
        <f t="shared" si="4"/>
        <v>105.95</v>
      </c>
      <c r="F9" s="26">
        <f t="shared" si="5"/>
        <v>181.7</v>
      </c>
      <c r="G9" s="26">
        <f t="shared" si="6"/>
        <v>19.817499999999999</v>
      </c>
      <c r="H9" s="10">
        <f t="shared" si="0"/>
        <v>14.720000000000002</v>
      </c>
      <c r="I9" s="10">
        <f t="shared" si="0"/>
        <v>10.860000000000003</v>
      </c>
      <c r="J9" s="10">
        <f t="shared" si="0"/>
        <v>10.860000000000003</v>
      </c>
      <c r="K9" s="10">
        <f t="shared" si="0"/>
        <v>19.270000000000003</v>
      </c>
      <c r="L9" s="10">
        <f t="shared" si="0"/>
        <v>19.270000000000003</v>
      </c>
      <c r="M9" s="10">
        <f t="shared" si="0"/>
        <v>19.270000000000003</v>
      </c>
      <c r="N9" s="10">
        <f t="shared" si="0"/>
        <v>19.270000000000003</v>
      </c>
      <c r="O9" s="3"/>
    </row>
    <row r="10" spans="1:17" ht="15" customHeight="1" x14ac:dyDescent="0.2">
      <c r="A10" s="24">
        <v>5</v>
      </c>
      <c r="B10" s="26">
        <f t="shared" si="1"/>
        <v>68.5</v>
      </c>
      <c r="C10" s="26">
        <f t="shared" si="2"/>
        <v>76.210000000000008</v>
      </c>
      <c r="D10" s="26">
        <f t="shared" si="3"/>
        <v>87.48</v>
      </c>
      <c r="E10" s="26">
        <f t="shared" si="4"/>
        <v>106.35000000000001</v>
      </c>
      <c r="F10" s="26">
        <f t="shared" si="5"/>
        <v>182.1</v>
      </c>
      <c r="G10" s="26">
        <f t="shared" si="6"/>
        <v>19.837499999999999</v>
      </c>
      <c r="H10" s="10">
        <f t="shared" si="0"/>
        <v>14.770000000000003</v>
      </c>
      <c r="I10" s="10">
        <f t="shared" si="0"/>
        <v>10.910000000000004</v>
      </c>
      <c r="J10" s="10">
        <f t="shared" si="0"/>
        <v>10.910000000000004</v>
      </c>
      <c r="K10" s="10">
        <f t="shared" si="0"/>
        <v>19.320000000000004</v>
      </c>
      <c r="L10" s="10">
        <f t="shared" si="0"/>
        <v>19.320000000000004</v>
      </c>
      <c r="M10" s="10">
        <f t="shared" si="0"/>
        <v>19.320000000000004</v>
      </c>
      <c r="N10" s="10">
        <f t="shared" si="0"/>
        <v>19.320000000000004</v>
      </c>
      <c r="O10" s="3"/>
    </row>
    <row r="11" spans="1:17" ht="15" customHeight="1" x14ac:dyDescent="0.2">
      <c r="A11" s="24">
        <v>6</v>
      </c>
      <c r="B11" s="26">
        <f t="shared" si="1"/>
        <v>68.900000000000006</v>
      </c>
      <c r="C11" s="26">
        <f t="shared" si="2"/>
        <v>76.610000000000014</v>
      </c>
      <c r="D11" s="26">
        <f t="shared" si="3"/>
        <v>87.88000000000001</v>
      </c>
      <c r="E11" s="26">
        <f t="shared" si="4"/>
        <v>106.75000000000001</v>
      </c>
      <c r="F11" s="26">
        <f t="shared" si="5"/>
        <v>182.5</v>
      </c>
      <c r="G11" s="26">
        <f t="shared" si="6"/>
        <v>19.857500000000002</v>
      </c>
      <c r="H11" s="10">
        <f t="shared" si="0"/>
        <v>14.820000000000004</v>
      </c>
      <c r="I11" s="10">
        <f t="shared" si="0"/>
        <v>10.960000000000004</v>
      </c>
      <c r="J11" s="10">
        <f t="shared" si="0"/>
        <v>10.960000000000004</v>
      </c>
      <c r="K11" s="10">
        <f t="shared" si="0"/>
        <v>19.370000000000005</v>
      </c>
      <c r="L11" s="10">
        <f t="shared" si="0"/>
        <v>19.370000000000005</v>
      </c>
      <c r="M11" s="10">
        <f t="shared" si="0"/>
        <v>19.370000000000005</v>
      </c>
      <c r="N11" s="10">
        <f t="shared" si="0"/>
        <v>19.370000000000005</v>
      </c>
      <c r="O11" s="3"/>
    </row>
    <row r="12" spans="1:17" ht="15" customHeight="1" x14ac:dyDescent="0.2">
      <c r="A12" s="24">
        <v>7</v>
      </c>
      <c r="B12" s="26">
        <f t="shared" si="1"/>
        <v>69.3</v>
      </c>
      <c r="C12" s="26">
        <f t="shared" si="2"/>
        <v>77.010000000000005</v>
      </c>
      <c r="D12" s="26">
        <f t="shared" si="3"/>
        <v>88.28</v>
      </c>
      <c r="E12" s="26">
        <f t="shared" si="4"/>
        <v>107.15</v>
      </c>
      <c r="F12" s="26">
        <f t="shared" si="5"/>
        <v>182.9</v>
      </c>
      <c r="G12" s="26">
        <f t="shared" si="6"/>
        <v>19.877500000000001</v>
      </c>
      <c r="H12" s="10">
        <f t="shared" si="0"/>
        <v>14.870000000000005</v>
      </c>
      <c r="I12" s="10">
        <f t="shared" si="0"/>
        <v>11.010000000000005</v>
      </c>
      <c r="J12" s="10">
        <f t="shared" si="0"/>
        <v>11.010000000000005</v>
      </c>
      <c r="K12" s="10">
        <f t="shared" si="0"/>
        <v>19.420000000000005</v>
      </c>
      <c r="L12" s="10">
        <f t="shared" si="0"/>
        <v>19.420000000000005</v>
      </c>
      <c r="M12" s="10">
        <f t="shared" si="0"/>
        <v>19.420000000000005</v>
      </c>
      <c r="N12" s="10">
        <f t="shared" si="0"/>
        <v>19.420000000000005</v>
      </c>
      <c r="O12" s="3"/>
    </row>
    <row r="13" spans="1:17" ht="15" customHeight="1" x14ac:dyDescent="0.2">
      <c r="A13" s="24">
        <v>8</v>
      </c>
      <c r="B13" s="26">
        <f t="shared" si="1"/>
        <v>69.7</v>
      </c>
      <c r="C13" s="26">
        <f t="shared" si="2"/>
        <v>77.410000000000011</v>
      </c>
      <c r="D13" s="26">
        <f t="shared" si="3"/>
        <v>88.68</v>
      </c>
      <c r="E13" s="26">
        <f t="shared" si="4"/>
        <v>107.55000000000001</v>
      </c>
      <c r="F13" s="26">
        <f t="shared" si="5"/>
        <v>183.29999999999998</v>
      </c>
      <c r="G13" s="26">
        <f t="shared" si="6"/>
        <v>19.897500000000001</v>
      </c>
      <c r="H13" s="10">
        <f t="shared" si="0"/>
        <v>14.920000000000005</v>
      </c>
      <c r="I13" s="10">
        <f t="shared" si="0"/>
        <v>11.060000000000006</v>
      </c>
      <c r="J13" s="10">
        <f t="shared" si="0"/>
        <v>11.060000000000006</v>
      </c>
      <c r="K13" s="10">
        <f t="shared" si="0"/>
        <v>19.470000000000006</v>
      </c>
      <c r="L13" s="10">
        <f t="shared" si="0"/>
        <v>19.470000000000006</v>
      </c>
      <c r="M13" s="10">
        <f t="shared" si="0"/>
        <v>19.470000000000006</v>
      </c>
      <c r="N13" s="10">
        <f t="shared" si="0"/>
        <v>19.470000000000006</v>
      </c>
      <c r="O13" s="3"/>
    </row>
    <row r="14" spans="1:17" ht="15" customHeight="1" x14ac:dyDescent="0.2">
      <c r="A14" s="24">
        <v>9</v>
      </c>
      <c r="B14" s="26">
        <f t="shared" si="1"/>
        <v>70.099999999999994</v>
      </c>
      <c r="C14" s="26">
        <f t="shared" si="2"/>
        <v>77.81</v>
      </c>
      <c r="D14" s="26">
        <f t="shared" si="3"/>
        <v>89.08</v>
      </c>
      <c r="E14" s="26">
        <f t="shared" si="4"/>
        <v>107.95</v>
      </c>
      <c r="F14" s="26">
        <f t="shared" si="5"/>
        <v>183.7</v>
      </c>
      <c r="G14" s="26">
        <f t="shared" si="6"/>
        <v>19.9175</v>
      </c>
      <c r="H14" s="10">
        <f t="shared" si="0"/>
        <v>14.970000000000006</v>
      </c>
      <c r="I14" s="10">
        <f t="shared" si="0"/>
        <v>11.110000000000007</v>
      </c>
      <c r="J14" s="10">
        <f t="shared" si="0"/>
        <v>11.110000000000007</v>
      </c>
      <c r="K14" s="10">
        <f t="shared" si="0"/>
        <v>19.520000000000007</v>
      </c>
      <c r="L14" s="10">
        <f t="shared" si="0"/>
        <v>19.520000000000007</v>
      </c>
      <c r="M14" s="10">
        <f t="shared" si="0"/>
        <v>19.520000000000007</v>
      </c>
      <c r="N14" s="10">
        <f t="shared" si="0"/>
        <v>19.520000000000007</v>
      </c>
      <c r="O14" s="3"/>
    </row>
    <row r="15" spans="1:17" ht="15" customHeight="1" x14ac:dyDescent="0.2">
      <c r="A15" s="24">
        <v>10</v>
      </c>
      <c r="B15" s="26">
        <f t="shared" si="1"/>
        <v>70.5</v>
      </c>
      <c r="C15" s="26">
        <f t="shared" si="2"/>
        <v>78.210000000000008</v>
      </c>
      <c r="D15" s="26">
        <f t="shared" si="3"/>
        <v>89.48</v>
      </c>
      <c r="E15" s="26">
        <f t="shared" si="4"/>
        <v>108.35000000000001</v>
      </c>
      <c r="F15" s="26">
        <f t="shared" si="5"/>
        <v>184.1</v>
      </c>
      <c r="G15" s="26">
        <f t="shared" si="6"/>
        <v>19.9375</v>
      </c>
      <c r="H15" s="10">
        <f t="shared" si="0"/>
        <v>15.020000000000007</v>
      </c>
      <c r="I15" s="10">
        <f t="shared" si="0"/>
        <v>11.160000000000007</v>
      </c>
      <c r="J15" s="10">
        <f t="shared" si="0"/>
        <v>11.160000000000007</v>
      </c>
      <c r="K15" s="10">
        <f t="shared" si="0"/>
        <v>19.570000000000007</v>
      </c>
      <c r="L15" s="10">
        <f t="shared" si="0"/>
        <v>19.570000000000007</v>
      </c>
      <c r="M15" s="10">
        <f t="shared" si="0"/>
        <v>19.570000000000007</v>
      </c>
      <c r="N15" s="10">
        <f t="shared" si="0"/>
        <v>19.570000000000007</v>
      </c>
      <c r="O15" s="3"/>
    </row>
    <row r="16" spans="1:17" ht="15" customHeight="1" x14ac:dyDescent="0.2">
      <c r="A16" s="24">
        <v>11</v>
      </c>
      <c r="B16" s="26">
        <f t="shared" si="1"/>
        <v>70.900000000000006</v>
      </c>
      <c r="C16" s="26">
        <f t="shared" si="2"/>
        <v>78.610000000000014</v>
      </c>
      <c r="D16" s="26">
        <f t="shared" si="3"/>
        <v>89.88000000000001</v>
      </c>
      <c r="E16" s="26">
        <f t="shared" si="4"/>
        <v>108.75000000000001</v>
      </c>
      <c r="F16" s="26">
        <f t="shared" si="5"/>
        <v>184.5</v>
      </c>
      <c r="G16" s="26">
        <f t="shared" si="6"/>
        <v>19.9575</v>
      </c>
      <c r="H16" s="10">
        <f t="shared" si="0"/>
        <v>15.070000000000007</v>
      </c>
      <c r="I16" s="10">
        <f t="shared" si="0"/>
        <v>11.210000000000008</v>
      </c>
      <c r="J16" s="10">
        <f t="shared" si="0"/>
        <v>11.210000000000008</v>
      </c>
      <c r="K16" s="10">
        <f t="shared" si="0"/>
        <v>19.620000000000008</v>
      </c>
      <c r="L16" s="10">
        <f t="shared" si="0"/>
        <v>19.620000000000008</v>
      </c>
      <c r="M16" s="10">
        <f t="shared" si="0"/>
        <v>19.620000000000008</v>
      </c>
      <c r="N16" s="10">
        <f t="shared" si="0"/>
        <v>19.620000000000008</v>
      </c>
      <c r="O16" s="3"/>
    </row>
    <row r="17" spans="1:15" ht="15" customHeight="1" x14ac:dyDescent="0.2">
      <c r="A17" s="24">
        <v>12</v>
      </c>
      <c r="B17" s="26">
        <f t="shared" si="1"/>
        <v>71.3</v>
      </c>
      <c r="C17" s="26">
        <f t="shared" si="2"/>
        <v>79.010000000000005</v>
      </c>
      <c r="D17" s="26">
        <f t="shared" si="3"/>
        <v>90.28</v>
      </c>
      <c r="E17" s="26">
        <f t="shared" si="4"/>
        <v>109.15</v>
      </c>
      <c r="F17" s="26">
        <f t="shared" si="5"/>
        <v>184.9</v>
      </c>
      <c r="G17" s="26">
        <f t="shared" si="6"/>
        <v>19.977499999999999</v>
      </c>
      <c r="H17" s="10">
        <f t="shared" si="0"/>
        <v>15.120000000000008</v>
      </c>
      <c r="I17" s="10">
        <f t="shared" si="0"/>
        <v>11.260000000000009</v>
      </c>
      <c r="J17" s="10">
        <f t="shared" si="0"/>
        <v>11.260000000000009</v>
      </c>
      <c r="K17" s="10">
        <f t="shared" si="0"/>
        <v>19.670000000000009</v>
      </c>
      <c r="L17" s="10">
        <f t="shared" si="0"/>
        <v>19.670000000000009</v>
      </c>
      <c r="M17" s="10">
        <f t="shared" si="0"/>
        <v>19.670000000000009</v>
      </c>
      <c r="N17" s="10">
        <f t="shared" si="0"/>
        <v>19.670000000000009</v>
      </c>
      <c r="O17" s="3"/>
    </row>
    <row r="18" spans="1:15" ht="27.75" customHeight="1" x14ac:dyDescent="0.2">
      <c r="A18" s="24">
        <v>13</v>
      </c>
      <c r="B18" s="26">
        <f t="shared" si="1"/>
        <v>71.7</v>
      </c>
      <c r="C18" s="26">
        <f t="shared" si="2"/>
        <v>79.410000000000011</v>
      </c>
      <c r="D18" s="26">
        <f t="shared" si="3"/>
        <v>90.68</v>
      </c>
      <c r="E18" s="26">
        <f t="shared" si="4"/>
        <v>109.55000000000001</v>
      </c>
      <c r="F18" s="26">
        <f t="shared" si="5"/>
        <v>185.29999999999998</v>
      </c>
      <c r="G18" s="26">
        <f t="shared" si="6"/>
        <v>19.997500000000002</v>
      </c>
      <c r="H18" s="10">
        <f t="shared" si="0"/>
        <v>15.170000000000009</v>
      </c>
      <c r="I18" s="10">
        <f t="shared" si="0"/>
        <v>11.310000000000009</v>
      </c>
      <c r="J18" s="10">
        <f t="shared" si="0"/>
        <v>11.310000000000009</v>
      </c>
      <c r="K18" s="10">
        <f t="shared" si="0"/>
        <v>19.72000000000001</v>
      </c>
      <c r="L18" s="10">
        <f t="shared" si="0"/>
        <v>19.72000000000001</v>
      </c>
      <c r="M18" s="10">
        <f t="shared" si="0"/>
        <v>19.72000000000001</v>
      </c>
      <c r="N18" s="10">
        <f t="shared" si="0"/>
        <v>19.72000000000001</v>
      </c>
      <c r="O18" s="3"/>
    </row>
    <row r="19" spans="1:15" ht="15" customHeight="1" x14ac:dyDescent="0.2">
      <c r="A19" s="24">
        <v>14</v>
      </c>
      <c r="B19" s="26">
        <f t="shared" si="1"/>
        <v>72.099999999999994</v>
      </c>
      <c r="C19" s="26">
        <f t="shared" si="2"/>
        <v>79.81</v>
      </c>
      <c r="D19" s="26">
        <f t="shared" si="3"/>
        <v>91.08</v>
      </c>
      <c r="E19" s="26">
        <f t="shared" si="4"/>
        <v>109.95</v>
      </c>
      <c r="F19" s="26">
        <f t="shared" si="5"/>
        <v>185.7</v>
      </c>
      <c r="G19" s="26">
        <f t="shared" si="6"/>
        <v>20.017499999999998</v>
      </c>
      <c r="H19" s="10">
        <v>15.22000000000001</v>
      </c>
      <c r="I19" s="10">
        <v>11.36000000000001</v>
      </c>
      <c r="J19" s="10">
        <v>11.36000000000001</v>
      </c>
      <c r="K19" s="10">
        <v>19.77000000000001</v>
      </c>
      <c r="L19" s="10">
        <v>19.77000000000001</v>
      </c>
      <c r="M19" s="10">
        <v>19.77000000000001</v>
      </c>
      <c r="N19" s="10">
        <v>19.77000000000001</v>
      </c>
      <c r="O19" s="3"/>
    </row>
    <row r="20" spans="1:15" ht="15" customHeight="1" x14ac:dyDescent="0.2">
      <c r="A20" s="24">
        <v>15</v>
      </c>
      <c r="B20" s="26">
        <f t="shared" si="1"/>
        <v>72.5</v>
      </c>
      <c r="C20" s="26">
        <f t="shared" si="2"/>
        <v>80.210000000000008</v>
      </c>
      <c r="D20" s="26">
        <f t="shared" si="3"/>
        <v>91.48</v>
      </c>
      <c r="E20" s="26">
        <f t="shared" si="4"/>
        <v>110.35000000000001</v>
      </c>
      <c r="F20" s="26">
        <f t="shared" si="5"/>
        <v>186.1</v>
      </c>
      <c r="G20" s="26">
        <f t="shared" si="6"/>
        <v>20.037500000000001</v>
      </c>
      <c r="H20" s="10">
        <v>15.27000000000001</v>
      </c>
      <c r="I20" s="10">
        <v>11.410000000000011</v>
      </c>
      <c r="J20" s="10">
        <v>11.410000000000011</v>
      </c>
      <c r="K20" s="10">
        <v>19.820000000000011</v>
      </c>
      <c r="L20" s="10">
        <v>19.820000000000011</v>
      </c>
      <c r="M20" s="10">
        <v>19.820000000000011</v>
      </c>
      <c r="N20" s="10">
        <v>19.820000000000011</v>
      </c>
      <c r="O20" s="3"/>
    </row>
    <row r="21" spans="1:15" ht="15" customHeight="1" x14ac:dyDescent="0.2">
      <c r="A21" s="24">
        <v>16</v>
      </c>
      <c r="B21" s="26">
        <f t="shared" si="1"/>
        <v>72.900000000000006</v>
      </c>
      <c r="C21" s="26">
        <f t="shared" si="2"/>
        <v>80.610000000000014</v>
      </c>
      <c r="D21" s="26">
        <f t="shared" si="3"/>
        <v>91.88000000000001</v>
      </c>
      <c r="E21" s="26">
        <f t="shared" si="4"/>
        <v>110.75000000000001</v>
      </c>
      <c r="F21" s="26">
        <f t="shared" si="5"/>
        <v>186.5</v>
      </c>
      <c r="G21" s="26">
        <f t="shared" si="6"/>
        <v>20.057500000000001</v>
      </c>
      <c r="H21" s="10">
        <v>15.320000000000011</v>
      </c>
      <c r="I21" s="10">
        <v>11.460000000000012</v>
      </c>
      <c r="J21" s="10">
        <v>11.460000000000012</v>
      </c>
      <c r="K21" s="10">
        <v>19.870000000000012</v>
      </c>
      <c r="L21" s="10">
        <v>19.870000000000012</v>
      </c>
      <c r="M21" s="10">
        <v>19.870000000000012</v>
      </c>
      <c r="N21" s="10">
        <v>19.870000000000012</v>
      </c>
      <c r="O21" s="3"/>
    </row>
    <row r="22" spans="1:15" ht="15" customHeight="1" x14ac:dyDescent="0.2">
      <c r="A22" s="24">
        <v>17</v>
      </c>
      <c r="B22" s="26">
        <f t="shared" si="1"/>
        <v>73.3</v>
      </c>
      <c r="C22" s="26">
        <f t="shared" si="2"/>
        <v>81.010000000000005</v>
      </c>
      <c r="D22" s="26">
        <f t="shared" si="3"/>
        <v>92.28</v>
      </c>
      <c r="E22" s="26">
        <f t="shared" si="4"/>
        <v>111.15</v>
      </c>
      <c r="F22" s="26">
        <f t="shared" si="5"/>
        <v>186.9</v>
      </c>
      <c r="G22" s="26">
        <f t="shared" si="6"/>
        <v>20.077500000000001</v>
      </c>
      <c r="H22" s="10">
        <v>15.370000000000012</v>
      </c>
      <c r="I22" s="10">
        <v>11.510000000000012</v>
      </c>
      <c r="J22" s="10">
        <v>11.510000000000012</v>
      </c>
      <c r="K22" s="10">
        <v>19.920000000000012</v>
      </c>
      <c r="L22" s="10">
        <v>19.920000000000012</v>
      </c>
      <c r="M22" s="10">
        <v>19.920000000000012</v>
      </c>
      <c r="N22" s="10">
        <v>19.920000000000012</v>
      </c>
      <c r="O22" s="3"/>
    </row>
    <row r="23" spans="1:15" ht="15" customHeight="1" x14ac:dyDescent="0.2">
      <c r="A23" s="24">
        <v>18</v>
      </c>
      <c r="B23" s="26">
        <f t="shared" si="1"/>
        <v>73.7</v>
      </c>
      <c r="C23" s="26">
        <f t="shared" si="2"/>
        <v>81.410000000000011</v>
      </c>
      <c r="D23" s="26">
        <f t="shared" si="3"/>
        <v>92.68</v>
      </c>
      <c r="E23" s="26">
        <f t="shared" si="4"/>
        <v>111.55000000000001</v>
      </c>
      <c r="F23" s="26">
        <f t="shared" si="5"/>
        <v>187.29999999999998</v>
      </c>
      <c r="G23" s="26">
        <f t="shared" si="6"/>
        <v>20.0975</v>
      </c>
      <c r="H23" s="10">
        <v>15.420000000000012</v>
      </c>
      <c r="I23" s="10">
        <v>11.560000000000013</v>
      </c>
      <c r="J23" s="10">
        <v>11.560000000000013</v>
      </c>
      <c r="K23" s="10">
        <v>19.970000000000013</v>
      </c>
      <c r="L23" s="10">
        <v>19.970000000000013</v>
      </c>
      <c r="M23" s="10">
        <v>19.970000000000013</v>
      </c>
      <c r="N23" s="10">
        <v>19.970000000000013</v>
      </c>
      <c r="O23" s="3"/>
    </row>
    <row r="24" spans="1:15" ht="15" customHeight="1" x14ac:dyDescent="0.2">
      <c r="A24" s="24">
        <v>19</v>
      </c>
      <c r="B24" s="26">
        <f t="shared" si="1"/>
        <v>74.099999999999994</v>
      </c>
      <c r="C24" s="26">
        <f t="shared" si="2"/>
        <v>81.81</v>
      </c>
      <c r="D24" s="26">
        <f t="shared" si="3"/>
        <v>93.08</v>
      </c>
      <c r="E24" s="26">
        <f t="shared" si="4"/>
        <v>111.95</v>
      </c>
      <c r="F24" s="26">
        <f t="shared" si="5"/>
        <v>187.7</v>
      </c>
      <c r="G24" s="26">
        <f t="shared" si="6"/>
        <v>20.1175</v>
      </c>
      <c r="H24" s="10">
        <v>15.470000000000013</v>
      </c>
      <c r="I24" s="10">
        <v>11.610000000000014</v>
      </c>
      <c r="J24" s="10">
        <v>11.610000000000014</v>
      </c>
      <c r="K24" s="10">
        <v>20.020000000000014</v>
      </c>
      <c r="L24" s="10">
        <v>20.020000000000014</v>
      </c>
      <c r="M24" s="10">
        <v>20.020000000000014</v>
      </c>
      <c r="N24" s="10">
        <v>20.020000000000014</v>
      </c>
      <c r="O24" s="3"/>
    </row>
    <row r="25" spans="1:15" ht="15" customHeight="1" x14ac:dyDescent="0.2">
      <c r="A25" s="24">
        <v>20</v>
      </c>
      <c r="B25" s="26">
        <f t="shared" si="1"/>
        <v>74.5</v>
      </c>
      <c r="C25" s="26">
        <f t="shared" si="2"/>
        <v>82.210000000000008</v>
      </c>
      <c r="D25" s="26">
        <f t="shared" si="3"/>
        <v>93.48</v>
      </c>
      <c r="E25" s="26">
        <f t="shared" si="4"/>
        <v>112.35000000000001</v>
      </c>
      <c r="F25" s="26">
        <f t="shared" si="5"/>
        <v>188.1</v>
      </c>
      <c r="G25" s="26">
        <f t="shared" si="6"/>
        <v>20.137499999999999</v>
      </c>
      <c r="H25" s="10">
        <v>15.520000000000014</v>
      </c>
      <c r="I25" s="10">
        <v>11.660000000000014</v>
      </c>
      <c r="J25" s="10">
        <v>11.660000000000014</v>
      </c>
      <c r="K25" s="10">
        <v>20.070000000000014</v>
      </c>
      <c r="L25" s="10">
        <v>20.070000000000014</v>
      </c>
      <c r="M25" s="10">
        <v>20.070000000000014</v>
      </c>
      <c r="N25" s="10">
        <v>20.070000000000014</v>
      </c>
      <c r="O25" s="3"/>
    </row>
    <row r="26" spans="1:15" ht="15" customHeight="1" x14ac:dyDescent="0.2">
      <c r="A26" s="24">
        <v>21</v>
      </c>
      <c r="B26" s="26">
        <f t="shared" si="1"/>
        <v>74.900000000000006</v>
      </c>
      <c r="C26" s="26">
        <f t="shared" si="2"/>
        <v>82.610000000000014</v>
      </c>
      <c r="D26" s="26">
        <f t="shared" si="3"/>
        <v>93.88000000000001</v>
      </c>
      <c r="E26" s="26">
        <f t="shared" si="4"/>
        <v>112.75000000000001</v>
      </c>
      <c r="F26" s="26">
        <f t="shared" si="5"/>
        <v>188.5</v>
      </c>
      <c r="G26" s="26">
        <f t="shared" si="6"/>
        <v>20.157499999999999</v>
      </c>
      <c r="H26" s="10">
        <v>15.570000000000014</v>
      </c>
      <c r="I26" s="10">
        <v>11.710000000000015</v>
      </c>
      <c r="J26" s="10">
        <v>11.710000000000015</v>
      </c>
      <c r="K26" s="10">
        <v>20.120000000000015</v>
      </c>
      <c r="L26" s="10">
        <v>20.120000000000015</v>
      </c>
      <c r="M26" s="10">
        <v>20.120000000000015</v>
      </c>
      <c r="N26" s="10">
        <v>20.120000000000015</v>
      </c>
      <c r="O26" s="3"/>
    </row>
    <row r="27" spans="1:15" ht="15" customHeight="1" x14ac:dyDescent="0.2">
      <c r="A27" s="24">
        <v>22</v>
      </c>
      <c r="B27" s="26">
        <f t="shared" si="1"/>
        <v>75.3</v>
      </c>
      <c r="C27" s="26">
        <f t="shared" si="2"/>
        <v>83.01</v>
      </c>
      <c r="D27" s="26">
        <f t="shared" si="3"/>
        <v>94.28</v>
      </c>
      <c r="E27" s="26">
        <f t="shared" si="4"/>
        <v>113.15</v>
      </c>
      <c r="F27" s="26">
        <f t="shared" si="5"/>
        <v>188.9</v>
      </c>
      <c r="G27" s="26">
        <f t="shared" si="6"/>
        <v>20.177500000000002</v>
      </c>
      <c r="H27" s="10">
        <v>15.620000000000015</v>
      </c>
      <c r="I27" s="10">
        <v>11.760000000000016</v>
      </c>
      <c r="J27" s="10">
        <v>11.760000000000016</v>
      </c>
      <c r="K27" s="10">
        <v>20.170000000000016</v>
      </c>
      <c r="L27" s="10">
        <v>20.170000000000016</v>
      </c>
      <c r="M27" s="10">
        <v>20.170000000000016</v>
      </c>
      <c r="N27" s="10">
        <v>20.170000000000016</v>
      </c>
      <c r="O27" s="3"/>
    </row>
    <row r="28" spans="1:15" ht="15" customHeight="1" x14ac:dyDescent="0.2">
      <c r="A28" s="24">
        <v>23</v>
      </c>
      <c r="B28" s="26">
        <f t="shared" si="1"/>
        <v>75.7</v>
      </c>
      <c r="C28" s="26">
        <f t="shared" si="2"/>
        <v>83.410000000000011</v>
      </c>
      <c r="D28" s="26">
        <f t="shared" si="3"/>
        <v>94.68</v>
      </c>
      <c r="E28" s="26">
        <f t="shared" si="4"/>
        <v>113.55000000000001</v>
      </c>
      <c r="F28" s="26">
        <f t="shared" si="5"/>
        <v>189.29999999999998</v>
      </c>
      <c r="G28" s="26">
        <f t="shared" si="6"/>
        <v>20.197500000000002</v>
      </c>
      <c r="H28" s="10">
        <v>15.670000000000016</v>
      </c>
      <c r="I28" s="10">
        <v>11.810000000000016</v>
      </c>
      <c r="J28" s="10">
        <v>11.810000000000016</v>
      </c>
      <c r="K28" s="10">
        <v>20.220000000000017</v>
      </c>
      <c r="L28" s="10">
        <v>20.220000000000017</v>
      </c>
      <c r="M28" s="10">
        <v>20.220000000000017</v>
      </c>
      <c r="N28" s="10">
        <v>20.220000000000017</v>
      </c>
      <c r="O28" s="3"/>
    </row>
    <row r="29" spans="1:15" ht="27" customHeight="1" x14ac:dyDescent="0.2">
      <c r="A29" s="24">
        <v>24</v>
      </c>
      <c r="B29" s="26">
        <f t="shared" si="1"/>
        <v>76.099999999999994</v>
      </c>
      <c r="C29" s="26">
        <f t="shared" si="2"/>
        <v>83.81</v>
      </c>
      <c r="D29" s="26">
        <f t="shared" si="3"/>
        <v>95.080000000000013</v>
      </c>
      <c r="E29" s="26">
        <f t="shared" si="4"/>
        <v>113.95</v>
      </c>
      <c r="F29" s="26">
        <f t="shared" si="5"/>
        <v>189.7</v>
      </c>
      <c r="G29" s="26">
        <f t="shared" si="6"/>
        <v>20.217500000000001</v>
      </c>
      <c r="H29" s="10">
        <v>15.720000000000017</v>
      </c>
      <c r="I29" s="10">
        <v>11.860000000000017</v>
      </c>
      <c r="J29" s="10">
        <v>11.860000000000017</v>
      </c>
      <c r="K29" s="10">
        <v>20.270000000000017</v>
      </c>
      <c r="L29" s="10">
        <v>20.270000000000017</v>
      </c>
      <c r="M29" s="10">
        <v>20.270000000000017</v>
      </c>
      <c r="N29" s="10">
        <v>20.270000000000017</v>
      </c>
      <c r="O29" s="3"/>
    </row>
    <row r="30" spans="1:15" ht="15" customHeight="1" x14ac:dyDescent="0.2">
      <c r="A30" s="24">
        <v>25</v>
      </c>
      <c r="B30" s="26">
        <f t="shared" si="1"/>
        <v>76.5</v>
      </c>
      <c r="C30" s="26">
        <f t="shared" si="2"/>
        <v>84.210000000000008</v>
      </c>
      <c r="D30" s="26">
        <f t="shared" si="3"/>
        <v>95.48</v>
      </c>
      <c r="E30" s="26">
        <f t="shared" si="4"/>
        <v>114.35000000000001</v>
      </c>
      <c r="F30" s="26">
        <f t="shared" si="5"/>
        <v>190.1</v>
      </c>
      <c r="G30" s="26">
        <f t="shared" si="6"/>
        <v>20.237500000000001</v>
      </c>
      <c r="H30" s="10">
        <v>15.770000000000017</v>
      </c>
      <c r="I30" s="10">
        <v>11.910000000000018</v>
      </c>
      <c r="J30" s="10">
        <v>11.910000000000018</v>
      </c>
      <c r="K30" s="10">
        <v>20.320000000000018</v>
      </c>
      <c r="L30" s="10">
        <v>20.320000000000018</v>
      </c>
      <c r="M30" s="10">
        <v>20.320000000000018</v>
      </c>
      <c r="N30" s="10">
        <v>20.320000000000018</v>
      </c>
      <c r="O30" s="3"/>
    </row>
    <row r="31" spans="1:15" ht="15" customHeight="1" x14ac:dyDescent="0.2">
      <c r="A31" s="11" t="s">
        <v>151</v>
      </c>
      <c r="B31"/>
      <c r="C31"/>
      <c r="D31"/>
      <c r="O31" s="3"/>
    </row>
    <row r="32" spans="1:15" ht="43.5" customHeight="1" x14ac:dyDescent="0.2">
      <c r="A32" s="279" t="s">
        <v>166</v>
      </c>
      <c r="B32" s="280" t="s">
        <v>153</v>
      </c>
      <c r="C32" s="280" t="s">
        <v>153</v>
      </c>
      <c r="D32" s="280" t="s">
        <v>153</v>
      </c>
      <c r="E32" s="280" t="s">
        <v>153</v>
      </c>
      <c r="F32" s="280" t="s">
        <v>153</v>
      </c>
      <c r="G32" s="280" t="s">
        <v>153</v>
      </c>
      <c r="H32" s="280" t="s">
        <v>153</v>
      </c>
      <c r="I32" s="280" t="s">
        <v>153</v>
      </c>
      <c r="J32" s="280" t="s">
        <v>153</v>
      </c>
      <c r="K32" s="280" t="s">
        <v>153</v>
      </c>
      <c r="L32" s="280" t="s">
        <v>153</v>
      </c>
      <c r="M32" s="280" t="s">
        <v>153</v>
      </c>
      <c r="N32" s="280" t="s">
        <v>153</v>
      </c>
      <c r="O32" s="280" t="s">
        <v>153</v>
      </c>
    </row>
    <row r="33" spans="1:15" x14ac:dyDescent="0.2">
      <c r="D33"/>
    </row>
    <row r="36" spans="1:15" ht="47.25" customHeight="1" x14ac:dyDescent="0.2">
      <c r="A36" s="281" t="s">
        <v>167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3"/>
      <c r="O36" s="19"/>
    </row>
    <row r="37" spans="1:15" ht="23.25" x14ac:dyDescent="0.2">
      <c r="A37" s="2"/>
      <c r="B37" s="2"/>
      <c r="C37" s="2"/>
      <c r="D37" s="2"/>
    </row>
    <row r="38" spans="1:15" ht="25.5" customHeight="1" x14ac:dyDescent="0.2">
      <c r="A38" s="27" t="s">
        <v>44</v>
      </c>
      <c r="B38" s="288" t="s">
        <v>155</v>
      </c>
      <c r="C38" s="289"/>
      <c r="D38" s="289"/>
      <c r="E38" s="289"/>
      <c r="F38" s="289"/>
      <c r="G38" s="289"/>
      <c r="H38" s="12"/>
      <c r="I38" s="12"/>
      <c r="J38" s="12"/>
      <c r="K38" s="12"/>
      <c r="L38" s="12"/>
      <c r="M38" s="12"/>
      <c r="N38" s="12"/>
      <c r="O38" s="12"/>
    </row>
    <row r="39" spans="1:15" ht="46.5" customHeight="1" x14ac:dyDescent="0.2">
      <c r="A39" s="7" t="s">
        <v>145</v>
      </c>
      <c r="B39" s="13" t="s">
        <v>156</v>
      </c>
      <c r="C39" s="13" t="s">
        <v>157</v>
      </c>
      <c r="D39" s="13" t="s">
        <v>158</v>
      </c>
      <c r="E39" s="13" t="s">
        <v>159</v>
      </c>
      <c r="F39" s="13" t="s">
        <v>160</v>
      </c>
      <c r="G39" s="18" t="s">
        <v>161</v>
      </c>
      <c r="H39" s="6"/>
      <c r="I39" s="6"/>
      <c r="J39" s="6"/>
      <c r="K39" s="6"/>
      <c r="L39" s="6"/>
      <c r="M39" s="6"/>
      <c r="N39" s="6"/>
      <c r="O39" s="3"/>
    </row>
    <row r="40" spans="1:15" ht="15" x14ac:dyDescent="0.25">
      <c r="A40" s="20">
        <v>0</v>
      </c>
      <c r="B40" s="28">
        <v>8.6300000000000008</v>
      </c>
      <c r="C40" s="29">
        <v>10.84</v>
      </c>
      <c r="D40" s="29">
        <v>14.73</v>
      </c>
      <c r="E40" s="29">
        <v>23.16</v>
      </c>
      <c r="F40" s="29">
        <v>107.61</v>
      </c>
      <c r="G40" s="29">
        <v>10.61</v>
      </c>
      <c r="H40" s="14"/>
      <c r="I40" s="14"/>
      <c r="J40" s="14"/>
      <c r="K40" s="15"/>
      <c r="L40" s="15"/>
      <c r="M40" s="15"/>
      <c r="N40" s="15"/>
      <c r="O40" s="3"/>
    </row>
    <row r="41" spans="1:15" ht="15" x14ac:dyDescent="0.25">
      <c r="A41" s="20">
        <v>1</v>
      </c>
      <c r="B41" s="21">
        <f>SUM(A41*0.1)+8.63</f>
        <v>8.73</v>
      </c>
      <c r="C41" s="22">
        <f>SUM(A41*0.1)+10.84</f>
        <v>10.94</v>
      </c>
      <c r="D41" s="22">
        <f>SUM(A41*0.1)+14.73</f>
        <v>14.83</v>
      </c>
      <c r="E41" s="22">
        <f>SUM(A41*0.1)+23.16</f>
        <v>23.26</v>
      </c>
      <c r="F41" s="22">
        <f>SUM(A41*0.1)+107.61</f>
        <v>107.71</v>
      </c>
      <c r="G41" s="22">
        <f t="shared" ref="G41:G65" si="7">+G40+0.05</f>
        <v>10.66</v>
      </c>
      <c r="H41" s="16"/>
      <c r="I41" s="16"/>
      <c r="J41" s="16"/>
      <c r="K41" s="16"/>
      <c r="L41" s="16"/>
      <c r="M41" s="16"/>
      <c r="N41" s="16"/>
      <c r="O41" s="3"/>
    </row>
    <row r="42" spans="1:15" ht="15" x14ac:dyDescent="0.25">
      <c r="A42" s="20">
        <v>2</v>
      </c>
      <c r="B42" s="21">
        <f t="shared" ref="B42:B65" si="8">SUM(A42*0.1)+8.63</f>
        <v>8.83</v>
      </c>
      <c r="C42" s="22">
        <f t="shared" ref="C42:C65" si="9">SUM(A42*0.1)+10.84</f>
        <v>11.04</v>
      </c>
      <c r="D42" s="22">
        <f t="shared" ref="D42:D65" si="10">SUM(A42*0.1)+14.73</f>
        <v>14.93</v>
      </c>
      <c r="E42" s="22">
        <f t="shared" ref="E42:E65" si="11">SUM(A42*0.1)+23.16</f>
        <v>23.36</v>
      </c>
      <c r="F42" s="22">
        <f t="shared" ref="F42:F65" si="12">SUM(A42*0.1)+107.61</f>
        <v>107.81</v>
      </c>
      <c r="G42" s="22">
        <f t="shared" si="7"/>
        <v>10.71</v>
      </c>
      <c r="H42" s="16"/>
      <c r="I42" s="16"/>
      <c r="J42" s="16"/>
      <c r="K42" s="16"/>
      <c r="L42" s="16"/>
      <c r="M42" s="16"/>
      <c r="N42" s="16"/>
      <c r="O42" s="3"/>
    </row>
    <row r="43" spans="1:15" ht="15" x14ac:dyDescent="0.25">
      <c r="A43" s="20">
        <v>3</v>
      </c>
      <c r="B43" s="21">
        <f t="shared" si="8"/>
        <v>8.9300000000000015</v>
      </c>
      <c r="C43" s="22">
        <f t="shared" si="9"/>
        <v>11.14</v>
      </c>
      <c r="D43" s="22">
        <f t="shared" si="10"/>
        <v>15.030000000000001</v>
      </c>
      <c r="E43" s="22">
        <f t="shared" si="11"/>
        <v>23.46</v>
      </c>
      <c r="F43" s="22">
        <f t="shared" si="12"/>
        <v>107.91</v>
      </c>
      <c r="G43" s="22">
        <f t="shared" si="7"/>
        <v>10.760000000000002</v>
      </c>
      <c r="H43" s="16"/>
      <c r="I43" s="16"/>
      <c r="J43" s="16"/>
      <c r="K43" s="16"/>
      <c r="L43" s="16"/>
      <c r="M43" s="16"/>
      <c r="N43" s="16"/>
      <c r="O43" s="3"/>
    </row>
    <row r="44" spans="1:15" ht="15" x14ac:dyDescent="0.25">
      <c r="A44" s="20">
        <v>4</v>
      </c>
      <c r="B44" s="21">
        <f t="shared" si="8"/>
        <v>9.0300000000000011</v>
      </c>
      <c r="C44" s="22">
        <f t="shared" si="9"/>
        <v>11.24</v>
      </c>
      <c r="D44" s="22">
        <f t="shared" si="10"/>
        <v>15.13</v>
      </c>
      <c r="E44" s="22">
        <f t="shared" si="11"/>
        <v>23.56</v>
      </c>
      <c r="F44" s="22">
        <f t="shared" si="12"/>
        <v>108.01</v>
      </c>
      <c r="G44" s="22">
        <f t="shared" si="7"/>
        <v>10.810000000000002</v>
      </c>
      <c r="H44" s="16"/>
      <c r="I44" s="16"/>
      <c r="J44" s="16"/>
      <c r="K44" s="16"/>
      <c r="L44" s="16"/>
      <c r="M44" s="16"/>
      <c r="N44" s="16"/>
      <c r="O44" s="3"/>
    </row>
    <row r="45" spans="1:15" ht="15" x14ac:dyDescent="0.25">
      <c r="A45" s="20">
        <v>5</v>
      </c>
      <c r="B45" s="21">
        <f t="shared" si="8"/>
        <v>9.1300000000000008</v>
      </c>
      <c r="C45" s="22">
        <f t="shared" si="9"/>
        <v>11.34</v>
      </c>
      <c r="D45" s="22">
        <f t="shared" si="10"/>
        <v>15.23</v>
      </c>
      <c r="E45" s="22">
        <f t="shared" si="11"/>
        <v>23.66</v>
      </c>
      <c r="F45" s="22">
        <f t="shared" si="12"/>
        <v>108.11</v>
      </c>
      <c r="G45" s="22">
        <f t="shared" si="7"/>
        <v>10.860000000000003</v>
      </c>
      <c r="H45" s="16"/>
      <c r="I45" s="16"/>
      <c r="J45" s="16"/>
      <c r="K45" s="16"/>
      <c r="L45" s="16"/>
      <c r="M45" s="16"/>
      <c r="N45" s="16"/>
      <c r="O45" s="3"/>
    </row>
    <row r="46" spans="1:15" ht="15" x14ac:dyDescent="0.25">
      <c r="A46" s="20">
        <v>6</v>
      </c>
      <c r="B46" s="21">
        <f t="shared" si="8"/>
        <v>9.23</v>
      </c>
      <c r="C46" s="22">
        <f t="shared" si="9"/>
        <v>11.44</v>
      </c>
      <c r="D46" s="22">
        <f t="shared" si="10"/>
        <v>15.33</v>
      </c>
      <c r="E46" s="22">
        <f t="shared" si="11"/>
        <v>23.76</v>
      </c>
      <c r="F46" s="22">
        <f t="shared" si="12"/>
        <v>108.21</v>
      </c>
      <c r="G46" s="22">
        <f t="shared" si="7"/>
        <v>10.910000000000004</v>
      </c>
      <c r="H46" s="16"/>
      <c r="I46" s="16"/>
      <c r="J46" s="16"/>
      <c r="K46" s="16"/>
      <c r="L46" s="16"/>
      <c r="M46" s="16"/>
      <c r="N46" s="16"/>
      <c r="O46" s="3"/>
    </row>
    <row r="47" spans="1:15" ht="15" x14ac:dyDescent="0.25">
      <c r="A47" s="20">
        <v>7</v>
      </c>
      <c r="B47" s="21">
        <f t="shared" si="8"/>
        <v>9.33</v>
      </c>
      <c r="C47" s="22">
        <f t="shared" si="9"/>
        <v>11.54</v>
      </c>
      <c r="D47" s="22">
        <f t="shared" si="10"/>
        <v>15.43</v>
      </c>
      <c r="E47" s="22">
        <f t="shared" si="11"/>
        <v>23.86</v>
      </c>
      <c r="F47" s="22">
        <f t="shared" si="12"/>
        <v>108.31</v>
      </c>
      <c r="G47" s="22">
        <f t="shared" si="7"/>
        <v>10.960000000000004</v>
      </c>
      <c r="H47" s="16"/>
      <c r="I47" s="16"/>
      <c r="J47" s="16"/>
      <c r="K47" s="16"/>
      <c r="L47" s="16"/>
      <c r="M47" s="16"/>
      <c r="N47" s="16"/>
      <c r="O47" s="3"/>
    </row>
    <row r="48" spans="1:15" ht="15" x14ac:dyDescent="0.25">
      <c r="A48" s="20">
        <v>8</v>
      </c>
      <c r="B48" s="21">
        <f t="shared" si="8"/>
        <v>9.4300000000000015</v>
      </c>
      <c r="C48" s="22">
        <f t="shared" si="9"/>
        <v>11.64</v>
      </c>
      <c r="D48" s="22">
        <f t="shared" si="10"/>
        <v>15.530000000000001</v>
      </c>
      <c r="E48" s="22">
        <f t="shared" si="11"/>
        <v>23.96</v>
      </c>
      <c r="F48" s="22">
        <f t="shared" si="12"/>
        <v>108.41</v>
      </c>
      <c r="G48" s="22">
        <f t="shared" si="7"/>
        <v>11.010000000000005</v>
      </c>
      <c r="H48" s="16"/>
      <c r="I48" s="16"/>
      <c r="J48" s="16"/>
      <c r="K48" s="16"/>
      <c r="L48" s="16"/>
      <c r="M48" s="16"/>
      <c r="N48" s="16"/>
      <c r="O48" s="3"/>
    </row>
    <row r="49" spans="1:15" ht="15" x14ac:dyDescent="0.25">
      <c r="A49" s="20">
        <v>9</v>
      </c>
      <c r="B49" s="21">
        <f t="shared" si="8"/>
        <v>9.5300000000000011</v>
      </c>
      <c r="C49" s="22">
        <f t="shared" si="9"/>
        <v>11.74</v>
      </c>
      <c r="D49" s="22">
        <f t="shared" si="10"/>
        <v>15.63</v>
      </c>
      <c r="E49" s="22">
        <f t="shared" si="11"/>
        <v>24.06</v>
      </c>
      <c r="F49" s="22">
        <f t="shared" si="12"/>
        <v>108.51</v>
      </c>
      <c r="G49" s="22">
        <f t="shared" si="7"/>
        <v>11.060000000000006</v>
      </c>
      <c r="H49" s="16"/>
      <c r="I49" s="16"/>
      <c r="J49" s="16"/>
      <c r="K49" s="16"/>
      <c r="L49" s="16"/>
      <c r="M49" s="16"/>
      <c r="N49" s="16"/>
      <c r="O49" s="3"/>
    </row>
    <row r="50" spans="1:15" ht="15" x14ac:dyDescent="0.25">
      <c r="A50" s="20">
        <v>10</v>
      </c>
      <c r="B50" s="21">
        <f t="shared" si="8"/>
        <v>9.6300000000000008</v>
      </c>
      <c r="C50" s="22">
        <f t="shared" si="9"/>
        <v>11.84</v>
      </c>
      <c r="D50" s="22">
        <f t="shared" si="10"/>
        <v>15.73</v>
      </c>
      <c r="E50" s="22">
        <f t="shared" si="11"/>
        <v>24.16</v>
      </c>
      <c r="F50" s="22">
        <f t="shared" si="12"/>
        <v>108.61</v>
      </c>
      <c r="G50" s="22">
        <f t="shared" si="7"/>
        <v>11.110000000000007</v>
      </c>
      <c r="H50" s="16"/>
      <c r="I50" s="16"/>
      <c r="J50" s="16"/>
      <c r="K50" s="16"/>
      <c r="L50" s="16"/>
      <c r="M50" s="16"/>
      <c r="N50" s="16"/>
      <c r="O50" s="3"/>
    </row>
    <row r="51" spans="1:15" ht="15" x14ac:dyDescent="0.25">
      <c r="A51" s="20">
        <v>11</v>
      </c>
      <c r="B51" s="21">
        <f t="shared" si="8"/>
        <v>9.73</v>
      </c>
      <c r="C51" s="22">
        <f t="shared" si="9"/>
        <v>11.94</v>
      </c>
      <c r="D51" s="22">
        <f t="shared" si="10"/>
        <v>15.83</v>
      </c>
      <c r="E51" s="22">
        <f t="shared" si="11"/>
        <v>24.26</v>
      </c>
      <c r="F51" s="22">
        <f t="shared" si="12"/>
        <v>108.71</v>
      </c>
      <c r="G51" s="22">
        <f t="shared" si="7"/>
        <v>11.160000000000007</v>
      </c>
      <c r="H51" s="16"/>
      <c r="I51" s="16"/>
      <c r="J51" s="16"/>
      <c r="K51" s="16"/>
      <c r="L51" s="16"/>
      <c r="M51" s="16"/>
      <c r="N51" s="16"/>
      <c r="O51" s="3"/>
    </row>
    <row r="52" spans="1:15" ht="15" x14ac:dyDescent="0.25">
      <c r="A52" s="20">
        <v>12</v>
      </c>
      <c r="B52" s="21">
        <f t="shared" si="8"/>
        <v>9.8300000000000018</v>
      </c>
      <c r="C52" s="22">
        <f t="shared" si="9"/>
        <v>12.04</v>
      </c>
      <c r="D52" s="22">
        <f t="shared" si="10"/>
        <v>15.93</v>
      </c>
      <c r="E52" s="22">
        <f t="shared" si="11"/>
        <v>24.36</v>
      </c>
      <c r="F52" s="22">
        <f t="shared" si="12"/>
        <v>108.81</v>
      </c>
      <c r="G52" s="22">
        <f t="shared" si="7"/>
        <v>11.210000000000008</v>
      </c>
      <c r="H52" s="16"/>
      <c r="I52" s="16"/>
      <c r="J52" s="16"/>
      <c r="K52" s="16"/>
      <c r="L52" s="16"/>
      <c r="M52" s="16"/>
      <c r="N52" s="16"/>
      <c r="O52" s="3"/>
    </row>
    <row r="53" spans="1:15" ht="15" x14ac:dyDescent="0.25">
      <c r="A53" s="20">
        <v>13</v>
      </c>
      <c r="B53" s="21">
        <f t="shared" si="8"/>
        <v>9.9300000000000015</v>
      </c>
      <c r="C53" s="22">
        <f t="shared" si="9"/>
        <v>12.14</v>
      </c>
      <c r="D53" s="22">
        <f t="shared" si="10"/>
        <v>16.03</v>
      </c>
      <c r="E53" s="22">
        <f t="shared" si="11"/>
        <v>24.46</v>
      </c>
      <c r="F53" s="22">
        <f t="shared" si="12"/>
        <v>108.91</v>
      </c>
      <c r="G53" s="22">
        <f t="shared" si="7"/>
        <v>11.260000000000009</v>
      </c>
      <c r="H53" s="16"/>
      <c r="I53" s="16"/>
      <c r="J53" s="16"/>
      <c r="K53" s="16"/>
      <c r="L53" s="16"/>
      <c r="M53" s="16"/>
      <c r="N53" s="16"/>
      <c r="O53" s="3"/>
    </row>
    <row r="54" spans="1:15" ht="15" x14ac:dyDescent="0.25">
      <c r="A54" s="20">
        <v>14</v>
      </c>
      <c r="B54" s="21">
        <f t="shared" si="8"/>
        <v>10.030000000000001</v>
      </c>
      <c r="C54" s="22">
        <f t="shared" si="9"/>
        <v>12.24</v>
      </c>
      <c r="D54" s="22">
        <f t="shared" si="10"/>
        <v>16.13</v>
      </c>
      <c r="E54" s="22">
        <f t="shared" si="11"/>
        <v>24.56</v>
      </c>
      <c r="F54" s="22">
        <f t="shared" si="12"/>
        <v>109.01</v>
      </c>
      <c r="G54" s="22">
        <f t="shared" si="7"/>
        <v>11.310000000000009</v>
      </c>
      <c r="H54" s="16"/>
      <c r="I54" s="16"/>
      <c r="J54" s="16"/>
      <c r="K54" s="16"/>
      <c r="L54" s="16"/>
      <c r="M54" s="16"/>
      <c r="N54" s="16"/>
      <c r="O54" s="3"/>
    </row>
    <row r="55" spans="1:15" ht="15" x14ac:dyDescent="0.25">
      <c r="A55" s="20">
        <v>15</v>
      </c>
      <c r="B55" s="21">
        <f t="shared" si="8"/>
        <v>10.130000000000001</v>
      </c>
      <c r="C55" s="22">
        <f t="shared" si="9"/>
        <v>12.34</v>
      </c>
      <c r="D55" s="22">
        <f t="shared" si="10"/>
        <v>16.23</v>
      </c>
      <c r="E55" s="22">
        <f t="shared" si="11"/>
        <v>24.66</v>
      </c>
      <c r="F55" s="22">
        <f t="shared" si="12"/>
        <v>109.11</v>
      </c>
      <c r="G55" s="22">
        <f t="shared" si="7"/>
        <v>11.36000000000001</v>
      </c>
      <c r="H55" s="16"/>
      <c r="I55" s="16"/>
      <c r="J55" s="16"/>
      <c r="K55" s="16"/>
      <c r="L55" s="16"/>
      <c r="M55" s="16"/>
      <c r="N55" s="16"/>
      <c r="O55" s="3"/>
    </row>
    <row r="56" spans="1:15" ht="15" x14ac:dyDescent="0.25">
      <c r="A56" s="20">
        <v>16</v>
      </c>
      <c r="B56" s="21">
        <f t="shared" si="8"/>
        <v>10.23</v>
      </c>
      <c r="C56" s="22">
        <f t="shared" si="9"/>
        <v>12.44</v>
      </c>
      <c r="D56" s="22">
        <f t="shared" si="10"/>
        <v>16.330000000000002</v>
      </c>
      <c r="E56" s="22">
        <f t="shared" si="11"/>
        <v>24.76</v>
      </c>
      <c r="F56" s="22">
        <f t="shared" si="12"/>
        <v>109.21</v>
      </c>
      <c r="G56" s="22">
        <f t="shared" si="7"/>
        <v>11.410000000000011</v>
      </c>
      <c r="H56" s="16"/>
      <c r="I56" s="16"/>
      <c r="J56" s="16"/>
      <c r="K56" s="16"/>
      <c r="L56" s="16"/>
      <c r="M56" s="16"/>
      <c r="N56" s="16"/>
      <c r="O56" s="3"/>
    </row>
    <row r="57" spans="1:15" ht="15" x14ac:dyDescent="0.25">
      <c r="A57" s="20">
        <v>17</v>
      </c>
      <c r="B57" s="21">
        <f t="shared" si="8"/>
        <v>10.330000000000002</v>
      </c>
      <c r="C57" s="22">
        <f t="shared" si="9"/>
        <v>12.54</v>
      </c>
      <c r="D57" s="22">
        <f t="shared" si="10"/>
        <v>16.43</v>
      </c>
      <c r="E57" s="22">
        <f t="shared" si="11"/>
        <v>24.86</v>
      </c>
      <c r="F57" s="22">
        <f t="shared" si="12"/>
        <v>109.31</v>
      </c>
      <c r="G57" s="22">
        <f t="shared" si="7"/>
        <v>11.460000000000012</v>
      </c>
      <c r="H57" s="16"/>
      <c r="I57" s="16"/>
      <c r="J57" s="16"/>
      <c r="K57" s="16"/>
      <c r="L57" s="16"/>
      <c r="M57" s="16"/>
      <c r="N57" s="16"/>
      <c r="O57" s="3"/>
    </row>
    <row r="58" spans="1:15" ht="15" x14ac:dyDescent="0.25">
      <c r="A58" s="20">
        <v>18</v>
      </c>
      <c r="B58" s="21">
        <f t="shared" si="8"/>
        <v>10.430000000000001</v>
      </c>
      <c r="C58" s="22">
        <f t="shared" si="9"/>
        <v>12.64</v>
      </c>
      <c r="D58" s="22">
        <f t="shared" si="10"/>
        <v>16.53</v>
      </c>
      <c r="E58" s="22">
        <f t="shared" si="11"/>
        <v>24.96</v>
      </c>
      <c r="F58" s="22">
        <f t="shared" si="12"/>
        <v>109.41</v>
      </c>
      <c r="G58" s="22">
        <f t="shared" si="7"/>
        <v>11.510000000000012</v>
      </c>
      <c r="H58" s="16"/>
      <c r="I58" s="16"/>
      <c r="J58" s="16"/>
      <c r="K58" s="16"/>
      <c r="L58" s="16"/>
      <c r="M58" s="16"/>
      <c r="N58" s="16"/>
      <c r="O58" s="3"/>
    </row>
    <row r="59" spans="1:15" ht="15" x14ac:dyDescent="0.25">
      <c r="A59" s="20">
        <v>19</v>
      </c>
      <c r="B59" s="21">
        <f t="shared" si="8"/>
        <v>10.530000000000001</v>
      </c>
      <c r="C59" s="22">
        <f t="shared" si="9"/>
        <v>12.74</v>
      </c>
      <c r="D59" s="22">
        <f t="shared" si="10"/>
        <v>16.63</v>
      </c>
      <c r="E59" s="22">
        <f t="shared" si="11"/>
        <v>25.06</v>
      </c>
      <c r="F59" s="22">
        <f t="shared" si="12"/>
        <v>109.51</v>
      </c>
      <c r="G59" s="22">
        <f t="shared" si="7"/>
        <v>11.560000000000013</v>
      </c>
      <c r="H59" s="16"/>
      <c r="I59" s="16"/>
      <c r="J59" s="16"/>
      <c r="K59" s="16"/>
      <c r="L59" s="16"/>
      <c r="M59" s="16"/>
      <c r="N59" s="16"/>
      <c r="O59" s="3"/>
    </row>
    <row r="60" spans="1:15" ht="15" x14ac:dyDescent="0.25">
      <c r="A60" s="20">
        <v>20</v>
      </c>
      <c r="B60" s="21">
        <f t="shared" si="8"/>
        <v>10.63</v>
      </c>
      <c r="C60" s="22">
        <f t="shared" si="9"/>
        <v>12.84</v>
      </c>
      <c r="D60" s="22">
        <f t="shared" si="10"/>
        <v>16.73</v>
      </c>
      <c r="E60" s="22">
        <f t="shared" si="11"/>
        <v>25.16</v>
      </c>
      <c r="F60" s="22">
        <f t="shared" si="12"/>
        <v>109.61</v>
      </c>
      <c r="G60" s="22">
        <f t="shared" si="7"/>
        <v>11.610000000000014</v>
      </c>
      <c r="H60" s="16"/>
      <c r="I60" s="16"/>
      <c r="J60" s="16"/>
      <c r="K60" s="16"/>
      <c r="L60" s="16"/>
      <c r="M60" s="16"/>
      <c r="N60" s="16"/>
      <c r="O60" s="3"/>
    </row>
    <row r="61" spans="1:15" ht="15" x14ac:dyDescent="0.25">
      <c r="A61" s="20">
        <v>21</v>
      </c>
      <c r="B61" s="21">
        <f t="shared" si="8"/>
        <v>10.73</v>
      </c>
      <c r="C61" s="22">
        <f t="shared" si="9"/>
        <v>12.94</v>
      </c>
      <c r="D61" s="22">
        <f t="shared" si="10"/>
        <v>16.830000000000002</v>
      </c>
      <c r="E61" s="22">
        <f t="shared" si="11"/>
        <v>25.26</v>
      </c>
      <c r="F61" s="22">
        <f t="shared" si="12"/>
        <v>109.71</v>
      </c>
      <c r="G61" s="22">
        <f t="shared" si="7"/>
        <v>11.660000000000014</v>
      </c>
      <c r="H61" s="16"/>
      <c r="I61" s="16"/>
      <c r="J61" s="16"/>
      <c r="K61" s="16"/>
      <c r="L61" s="16"/>
      <c r="M61" s="16"/>
      <c r="N61" s="16"/>
      <c r="O61" s="3"/>
    </row>
    <row r="62" spans="1:15" ht="15" x14ac:dyDescent="0.25">
      <c r="A62" s="20">
        <v>22</v>
      </c>
      <c r="B62" s="21">
        <f t="shared" si="8"/>
        <v>10.830000000000002</v>
      </c>
      <c r="C62" s="22">
        <f t="shared" si="9"/>
        <v>13.04</v>
      </c>
      <c r="D62" s="22">
        <f t="shared" si="10"/>
        <v>16.93</v>
      </c>
      <c r="E62" s="22">
        <f t="shared" si="11"/>
        <v>25.36</v>
      </c>
      <c r="F62" s="22">
        <f t="shared" si="12"/>
        <v>109.81</v>
      </c>
      <c r="G62" s="22">
        <f t="shared" si="7"/>
        <v>11.710000000000015</v>
      </c>
      <c r="H62" s="16"/>
      <c r="I62" s="16"/>
      <c r="J62" s="16"/>
      <c r="K62" s="16"/>
      <c r="L62" s="16"/>
      <c r="M62" s="16"/>
      <c r="N62" s="16"/>
      <c r="O62" s="3"/>
    </row>
    <row r="63" spans="1:15" ht="15" x14ac:dyDescent="0.25">
      <c r="A63" s="20">
        <v>23</v>
      </c>
      <c r="B63" s="21">
        <f t="shared" si="8"/>
        <v>10.930000000000001</v>
      </c>
      <c r="C63" s="22">
        <f t="shared" si="9"/>
        <v>13.14</v>
      </c>
      <c r="D63" s="22">
        <f t="shared" si="10"/>
        <v>17.03</v>
      </c>
      <c r="E63" s="22">
        <f t="shared" si="11"/>
        <v>25.46</v>
      </c>
      <c r="F63" s="22">
        <f t="shared" si="12"/>
        <v>109.91</v>
      </c>
      <c r="G63" s="22">
        <f t="shared" si="7"/>
        <v>11.760000000000016</v>
      </c>
      <c r="H63" s="16"/>
      <c r="I63" s="16"/>
      <c r="J63" s="16"/>
      <c r="K63" s="16"/>
      <c r="L63" s="16"/>
      <c r="M63" s="16"/>
      <c r="N63" s="16"/>
      <c r="O63" s="3"/>
    </row>
    <row r="64" spans="1:15" ht="15" x14ac:dyDescent="0.25">
      <c r="A64" s="20">
        <v>24</v>
      </c>
      <c r="B64" s="21">
        <f t="shared" si="8"/>
        <v>11.030000000000001</v>
      </c>
      <c r="C64" s="22">
        <f t="shared" si="9"/>
        <v>13.24</v>
      </c>
      <c r="D64" s="22">
        <f t="shared" si="10"/>
        <v>17.130000000000003</v>
      </c>
      <c r="E64" s="22">
        <f t="shared" si="11"/>
        <v>25.560000000000002</v>
      </c>
      <c r="F64" s="22">
        <f t="shared" si="12"/>
        <v>110.01</v>
      </c>
      <c r="G64" s="22">
        <f t="shared" si="7"/>
        <v>11.810000000000016</v>
      </c>
      <c r="H64" s="16"/>
      <c r="I64" s="16"/>
      <c r="J64" s="16"/>
      <c r="K64" s="16"/>
      <c r="L64" s="16"/>
      <c r="M64" s="16"/>
      <c r="N64" s="16"/>
      <c r="O64" s="3"/>
    </row>
    <row r="65" spans="1:15" ht="15" x14ac:dyDescent="0.25">
      <c r="A65" s="23">
        <v>25</v>
      </c>
      <c r="B65" s="21">
        <f t="shared" si="8"/>
        <v>11.13</v>
      </c>
      <c r="C65" s="22">
        <f t="shared" si="9"/>
        <v>13.34</v>
      </c>
      <c r="D65" s="22">
        <f t="shared" si="10"/>
        <v>17.23</v>
      </c>
      <c r="E65" s="22">
        <f t="shared" si="11"/>
        <v>25.66</v>
      </c>
      <c r="F65" s="22">
        <f t="shared" si="12"/>
        <v>110.11</v>
      </c>
      <c r="G65" s="22">
        <f t="shared" si="7"/>
        <v>11.860000000000017</v>
      </c>
      <c r="H65" s="16"/>
      <c r="I65" s="16"/>
      <c r="J65" s="16"/>
      <c r="K65" s="16"/>
      <c r="L65" s="16"/>
      <c r="M65" s="16"/>
      <c r="N65" s="16"/>
      <c r="O65" s="3"/>
    </row>
    <row r="66" spans="1:15" ht="19.5" customHeight="1" x14ac:dyDescent="0.2">
      <c r="A66" s="11" t="s">
        <v>151</v>
      </c>
      <c r="B66"/>
      <c r="C66"/>
      <c r="D66"/>
      <c r="O66" s="3"/>
    </row>
    <row r="67" spans="1:15" ht="48" customHeight="1" x14ac:dyDescent="0.2">
      <c r="A67" s="279" t="s">
        <v>162</v>
      </c>
      <c r="B67" s="280" t="s">
        <v>153</v>
      </c>
      <c r="C67" s="280" t="s">
        <v>153</v>
      </c>
      <c r="D67" s="280" t="s">
        <v>153</v>
      </c>
      <c r="E67" s="280" t="s">
        <v>153</v>
      </c>
      <c r="F67" s="280" t="s">
        <v>153</v>
      </c>
      <c r="G67" s="280" t="s">
        <v>153</v>
      </c>
      <c r="H67" s="280" t="s">
        <v>153</v>
      </c>
      <c r="I67" s="280" t="s">
        <v>153</v>
      </c>
      <c r="J67" s="280" t="s">
        <v>153</v>
      </c>
      <c r="K67" s="280" t="s">
        <v>153</v>
      </c>
      <c r="L67" s="280" t="s">
        <v>153</v>
      </c>
      <c r="M67" s="280" t="s">
        <v>153</v>
      </c>
      <c r="N67" s="280" t="s">
        <v>153</v>
      </c>
      <c r="O67" s="280" t="s">
        <v>153</v>
      </c>
    </row>
    <row r="68" spans="1:15" x14ac:dyDescent="0.2">
      <c r="D68"/>
    </row>
  </sheetData>
  <mergeCells count="6">
    <mergeCell ref="A36:N36"/>
    <mergeCell ref="B38:G38"/>
    <mergeCell ref="A67:O67"/>
    <mergeCell ref="A1:N1"/>
    <mergeCell ref="B3:N3"/>
    <mergeCell ref="A32:O32"/>
  </mergeCells>
  <printOptions horizontalCentered="1"/>
  <pageMargins left="0" right="0" top="0.17" bottom="0.5" header="0.5" footer="0"/>
  <pageSetup scale="80" orientation="landscape" r:id="rId1"/>
  <headerFooter alignWithMargins="0">
    <oddFooter>&amp;C&amp;A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2"/>
  <sheetViews>
    <sheetView showGridLines="0" zoomScaleNormal="100" workbookViewId="0">
      <selection activeCell="B23" sqref="B23"/>
    </sheetView>
  </sheetViews>
  <sheetFormatPr defaultColWidth="9.42578125" defaultRowHeight="12.75" x14ac:dyDescent="0.2"/>
  <cols>
    <col min="1" max="1" width="3.5703125" style="38" customWidth="1"/>
    <col min="2" max="2" width="19.5703125" style="38" customWidth="1"/>
    <col min="3" max="3" width="2.5703125" style="38" customWidth="1"/>
    <col min="4" max="4" width="19.28515625" style="38" customWidth="1"/>
    <col min="5" max="5" width="6.42578125" style="38" customWidth="1"/>
    <col min="6" max="6" width="11.5703125" style="38" customWidth="1"/>
    <col min="7" max="7" width="10.5703125" style="38" customWidth="1"/>
    <col min="8" max="8" width="27.42578125" style="38" customWidth="1"/>
    <col min="9" max="9" width="3.28515625" style="38" customWidth="1"/>
    <col min="10" max="10" width="25.42578125" style="38" customWidth="1"/>
    <col min="11" max="11" width="5" style="37" customWidth="1"/>
    <col min="12" max="12" width="13.5703125" style="38" customWidth="1"/>
    <col min="13" max="13" width="1.7109375" style="38" customWidth="1"/>
    <col min="14" max="14" width="21.5703125" style="38" customWidth="1"/>
    <col min="15" max="16384" width="9.42578125" style="38"/>
  </cols>
  <sheetData>
    <row r="1" spans="1:18" ht="49.5" customHeight="1" x14ac:dyDescent="0.2">
      <c r="A1" s="100" t="s">
        <v>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12"/>
      <c r="N1" s="113"/>
    </row>
    <row r="3" spans="1:18" ht="14.25" x14ac:dyDescent="0.2">
      <c r="A3" s="129"/>
      <c r="B3" s="271" t="s">
        <v>39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45"/>
      <c r="N3" s="42"/>
    </row>
    <row r="4" spans="1:18" ht="15" customHeight="1" x14ac:dyDescent="0.2">
      <c r="A4" s="45"/>
      <c r="C4" s="42"/>
      <c r="D4" s="154" t="s">
        <v>40</v>
      </c>
      <c r="E4" s="42"/>
      <c r="F4" s="42"/>
      <c r="G4" s="42"/>
      <c r="H4" s="154" t="s">
        <v>41</v>
      </c>
      <c r="I4" s="42"/>
      <c r="J4" s="42"/>
      <c r="K4" s="42"/>
      <c r="L4" s="42"/>
      <c r="M4" s="45"/>
      <c r="N4" s="42"/>
    </row>
    <row r="5" spans="1:18" ht="58.5" customHeight="1" x14ac:dyDescent="0.2">
      <c r="A5" s="45"/>
      <c r="B5" s="42"/>
      <c r="C5" s="42"/>
      <c r="D5" s="211" t="s">
        <v>42</v>
      </c>
      <c r="E5" s="71"/>
      <c r="F5" s="42"/>
      <c r="G5" s="42"/>
      <c r="H5" s="212" t="s">
        <v>43</v>
      </c>
      <c r="I5" s="42"/>
      <c r="J5" s="42"/>
      <c r="K5" s="42"/>
      <c r="L5" s="42"/>
      <c r="M5" s="45"/>
      <c r="N5" s="42"/>
    </row>
    <row r="6" spans="1:18" ht="28.5" customHeight="1" x14ac:dyDescent="0.2">
      <c r="A6" s="45"/>
      <c r="B6" s="163" t="s">
        <v>44</v>
      </c>
      <c r="C6" s="108"/>
      <c r="D6" s="164"/>
      <c r="E6" s="71"/>
      <c r="F6" s="42"/>
      <c r="G6" s="165"/>
      <c r="H6" s="258"/>
      <c r="I6" s="42"/>
      <c r="J6" s="108" t="s">
        <v>45</v>
      </c>
      <c r="K6" s="66"/>
      <c r="L6" s="42"/>
      <c r="M6" s="45"/>
      <c r="N6" s="42"/>
    </row>
    <row r="7" spans="1:18" ht="18.399999999999999" customHeight="1" x14ac:dyDescent="0.2">
      <c r="A7" s="45"/>
      <c r="B7" s="70" t="s">
        <v>29</v>
      </c>
      <c r="C7" s="71"/>
      <c r="D7" s="197">
        <f>'HCS-TxHmL DH-p1'!D42</f>
        <v>0</v>
      </c>
      <c r="E7" s="124"/>
      <c r="F7" s="72" t="s">
        <v>46</v>
      </c>
      <c r="G7" s="109"/>
      <c r="H7" s="259"/>
      <c r="I7" s="72" t="s">
        <v>47</v>
      </c>
      <c r="J7" s="107">
        <f t="shared" ref="J7:J12" si="0">D7*H7</f>
        <v>0</v>
      </c>
      <c r="K7" s="66"/>
      <c r="L7" s="42"/>
      <c r="M7" s="45"/>
      <c r="N7" s="42"/>
      <c r="R7" s="90"/>
    </row>
    <row r="8" spans="1:18" ht="19.149999999999999" customHeight="1" x14ac:dyDescent="0.2">
      <c r="A8" s="45"/>
      <c r="B8" s="70" t="s">
        <v>31</v>
      </c>
      <c r="C8" s="71"/>
      <c r="D8" s="197">
        <f>'HCS-TxHmL DH-p1'!D43</f>
        <v>0</v>
      </c>
      <c r="E8" s="125"/>
      <c r="F8" s="72" t="s">
        <v>46</v>
      </c>
      <c r="G8" s="109"/>
      <c r="H8" s="259"/>
      <c r="I8" s="72" t="s">
        <v>47</v>
      </c>
      <c r="J8" s="107">
        <f t="shared" si="0"/>
        <v>0</v>
      </c>
      <c r="K8" s="66"/>
      <c r="L8" s="42"/>
      <c r="M8" s="45"/>
      <c r="N8" s="42"/>
    </row>
    <row r="9" spans="1:18" ht="18.399999999999999" customHeight="1" x14ac:dyDescent="0.2">
      <c r="A9" s="45"/>
      <c r="B9" s="70" t="s">
        <v>32</v>
      </c>
      <c r="C9" s="71"/>
      <c r="D9" s="197">
        <f>'HCS-TxHmL DH-p1'!D44</f>
        <v>0</v>
      </c>
      <c r="E9" s="125"/>
      <c r="F9" s="72" t="s">
        <v>46</v>
      </c>
      <c r="G9" s="109"/>
      <c r="H9" s="259"/>
      <c r="I9" s="72" t="s">
        <v>47</v>
      </c>
      <c r="J9" s="107">
        <f t="shared" si="0"/>
        <v>0</v>
      </c>
      <c r="K9" s="42"/>
      <c r="L9" s="42"/>
      <c r="M9" s="45"/>
      <c r="N9" s="42"/>
    </row>
    <row r="10" spans="1:18" ht="18.399999999999999" customHeight="1" x14ac:dyDescent="0.2">
      <c r="A10" s="45"/>
      <c r="B10" s="70" t="s">
        <v>33</v>
      </c>
      <c r="C10" s="71"/>
      <c r="D10" s="197">
        <f>'HCS-TxHmL DH-p1'!D45</f>
        <v>0</v>
      </c>
      <c r="E10" s="125"/>
      <c r="F10" s="72" t="s">
        <v>46</v>
      </c>
      <c r="G10" s="109"/>
      <c r="H10" s="259"/>
      <c r="I10" s="72" t="s">
        <v>47</v>
      </c>
      <c r="J10" s="107">
        <f t="shared" si="0"/>
        <v>0</v>
      </c>
      <c r="K10" s="42"/>
      <c r="L10" s="42"/>
      <c r="M10" s="45"/>
      <c r="N10" s="42"/>
    </row>
    <row r="11" spans="1:18" ht="18.399999999999999" customHeight="1" x14ac:dyDescent="0.2">
      <c r="A11" s="45"/>
      <c r="B11" s="70" t="s">
        <v>34</v>
      </c>
      <c r="C11" s="71"/>
      <c r="D11" s="197">
        <f>'HCS-TxHmL DH-p1'!D46</f>
        <v>0</v>
      </c>
      <c r="E11" s="125"/>
      <c r="F11" s="72" t="s">
        <v>46</v>
      </c>
      <c r="G11" s="109"/>
      <c r="H11" s="259"/>
      <c r="I11" s="72" t="s">
        <v>47</v>
      </c>
      <c r="J11" s="107">
        <f t="shared" si="0"/>
        <v>0</v>
      </c>
      <c r="K11" s="111"/>
      <c r="L11" s="42"/>
      <c r="M11" s="45"/>
      <c r="N11" s="42"/>
    </row>
    <row r="12" spans="1:18" ht="18.399999999999999" customHeight="1" x14ac:dyDescent="0.2">
      <c r="A12" s="45"/>
      <c r="B12" s="70" t="s">
        <v>35</v>
      </c>
      <c r="C12" s="71"/>
      <c r="D12" s="197">
        <f>'HCS-TxHmL DH-p1'!D47</f>
        <v>0</v>
      </c>
      <c r="E12" s="125"/>
      <c r="F12" s="72" t="s">
        <v>46</v>
      </c>
      <c r="G12" s="110"/>
      <c r="H12" s="260"/>
      <c r="I12" s="72" t="s">
        <v>47</v>
      </c>
      <c r="J12" s="107">
        <f t="shared" si="0"/>
        <v>0</v>
      </c>
      <c r="K12" s="111"/>
      <c r="L12" s="42"/>
      <c r="M12" s="45"/>
      <c r="N12" s="42"/>
    </row>
    <row r="13" spans="1:18" ht="18.399999999999999" customHeight="1" x14ac:dyDescent="0.2">
      <c r="A13" s="45"/>
      <c r="B13" s="73"/>
      <c r="C13" s="73"/>
      <c r="D13" s="238"/>
      <c r="E13" s="239"/>
      <c r="F13" s="72"/>
      <c r="G13" s="240"/>
      <c r="H13" s="242"/>
      <c r="I13" s="72"/>
      <c r="J13" s="241"/>
      <c r="K13" s="241"/>
      <c r="L13" s="42"/>
      <c r="M13" s="45"/>
      <c r="N13" s="42"/>
    </row>
    <row r="14" spans="1:18" ht="18.399999999999999" customHeight="1" x14ac:dyDescent="0.2">
      <c r="A14" s="45"/>
      <c r="B14" s="73" t="s">
        <v>48</v>
      </c>
      <c r="C14" s="73"/>
      <c r="D14" s="243">
        <f>SUM(D7:D12)</f>
        <v>0</v>
      </c>
      <c r="E14" s="239"/>
      <c r="F14" s="72"/>
      <c r="G14" s="240"/>
      <c r="H14" s="242"/>
      <c r="I14" s="72"/>
      <c r="J14" s="107">
        <f>SUM(J7:J12)</f>
        <v>0</v>
      </c>
      <c r="K14" s="241"/>
      <c r="L14" s="42"/>
      <c r="M14" s="45"/>
      <c r="N14" s="42"/>
    </row>
    <row r="15" spans="1:18" ht="28.5" x14ac:dyDescent="0.2">
      <c r="A15" s="45"/>
      <c r="B15" s="73"/>
      <c r="C15" s="73"/>
      <c r="D15" s="207" t="s">
        <v>49</v>
      </c>
      <c r="E15" s="42"/>
      <c r="F15" s="42"/>
      <c r="G15" s="108"/>
      <c r="H15" s="108"/>
      <c r="I15" s="72"/>
      <c r="J15" s="250" t="s">
        <v>50</v>
      </c>
      <c r="K15" s="74"/>
      <c r="L15" s="42"/>
      <c r="M15" s="45"/>
      <c r="N15" s="42"/>
    </row>
    <row r="16" spans="1:18" s="76" customFormat="1" ht="24.95" customHeight="1" x14ac:dyDescent="0.2">
      <c r="A16" s="85" t="s">
        <v>51</v>
      </c>
      <c r="B16" s="54"/>
      <c r="C16" s="54" t="s">
        <v>52</v>
      </c>
      <c r="D16" s="54"/>
      <c r="E16" s="54"/>
      <c r="F16" s="54"/>
      <c r="G16" s="54"/>
      <c r="H16" s="251"/>
      <c r="I16" s="251"/>
      <c r="J16" s="251"/>
      <c r="K16" s="251"/>
      <c r="L16" s="132"/>
      <c r="M16" s="168"/>
      <c r="N16" s="42"/>
    </row>
    <row r="17" spans="1:15" s="76" customFormat="1" ht="17.100000000000001" customHeight="1" x14ac:dyDescent="0.2">
      <c r="A17" s="252"/>
      <c r="B17" s="253"/>
      <c r="C17" s="254"/>
      <c r="D17" s="255" t="s">
        <v>53</v>
      </c>
      <c r="E17" s="254"/>
      <c r="F17" s="253"/>
      <c r="G17" s="254"/>
      <c r="H17" s="256" t="s">
        <v>54</v>
      </c>
      <c r="I17" s="254"/>
      <c r="K17" s="136"/>
      <c r="L17" s="138"/>
      <c r="M17" s="168"/>
      <c r="N17" s="42"/>
    </row>
    <row r="18" spans="1:15" s="76" customFormat="1" ht="12.4" customHeight="1" x14ac:dyDescent="0.2">
      <c r="A18" s="221"/>
      <c r="B18" s="169"/>
      <c r="C18" s="170"/>
      <c r="D18" s="170"/>
      <c r="E18" s="170"/>
      <c r="F18" s="170"/>
      <c r="G18" s="170"/>
      <c r="H18" s="170"/>
      <c r="I18" s="170"/>
      <c r="J18" s="222"/>
      <c r="K18" s="223"/>
      <c r="L18" s="223"/>
      <c r="M18" s="66"/>
      <c r="N18" s="42"/>
    </row>
    <row r="19" spans="1:15" ht="14.25" x14ac:dyDescent="0.2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1"/>
      <c r="L19" s="174"/>
      <c r="M19" s="45"/>
      <c r="N19" s="42"/>
    </row>
    <row r="20" spans="1:15" ht="30.4" customHeight="1" x14ac:dyDescent="0.2">
      <c r="A20" s="219"/>
      <c r="B20" s="218" t="s">
        <v>55</v>
      </c>
      <c r="C20" s="156"/>
      <c r="D20" s="65" t="s">
        <v>56</v>
      </c>
      <c r="E20" s="215"/>
      <c r="F20" s="215"/>
      <c r="G20" s="215"/>
      <c r="H20" s="215"/>
      <c r="I20" s="156"/>
      <c r="J20" s="217">
        <f>IFERROR(J14/D14,0)</f>
        <v>0</v>
      </c>
      <c r="K20" s="45"/>
      <c r="L20" s="42"/>
      <c r="M20" s="45"/>
      <c r="N20" s="42"/>
    </row>
    <row r="21" spans="1:15" ht="13.9" customHeight="1" x14ac:dyDescent="0.2">
      <c r="A21" s="134"/>
      <c r="B21" s="220"/>
      <c r="C21" s="137"/>
      <c r="D21" s="135"/>
      <c r="E21" s="157"/>
      <c r="F21" s="157"/>
      <c r="G21" s="157"/>
      <c r="H21" s="157"/>
      <c r="I21" s="137"/>
      <c r="J21" s="224"/>
      <c r="K21" s="137"/>
      <c r="L21" s="171"/>
      <c r="M21" s="42"/>
      <c r="N21" s="42"/>
    </row>
    <row r="22" spans="1:15" ht="14.25" x14ac:dyDescent="0.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42"/>
      <c r="N22" s="42"/>
    </row>
    <row r="23" spans="1:15" ht="27" customHeight="1" x14ac:dyDescent="0.2">
      <c r="A23" s="172"/>
      <c r="B23" s="188" t="s">
        <v>57</v>
      </c>
      <c r="C23" s="63" t="s">
        <v>58</v>
      </c>
      <c r="D23" s="63"/>
      <c r="E23" s="63"/>
      <c r="F23" s="63"/>
      <c r="G23" s="63"/>
      <c r="H23" s="63"/>
      <c r="I23" s="63"/>
      <c r="J23" s="63"/>
      <c r="K23" s="63"/>
      <c r="L23" s="173"/>
      <c r="M23" s="130"/>
      <c r="N23" s="174"/>
      <c r="O23" s="77"/>
    </row>
    <row r="24" spans="1:15" s="76" customFormat="1" ht="15" x14ac:dyDescent="0.2">
      <c r="A24" s="45"/>
      <c r="B24" s="66"/>
      <c r="C24" s="42"/>
      <c r="D24" s="175" t="s">
        <v>40</v>
      </c>
      <c r="E24" s="66"/>
      <c r="F24" s="66"/>
      <c r="G24" s="66"/>
      <c r="H24" s="175" t="s">
        <v>41</v>
      </c>
      <c r="I24" s="66"/>
      <c r="J24" s="175" t="s">
        <v>45</v>
      </c>
      <c r="K24" s="66"/>
      <c r="L24" s="175" t="s">
        <v>59</v>
      </c>
      <c r="M24" s="42"/>
      <c r="N24" s="175" t="s">
        <v>60</v>
      </c>
      <c r="O24" s="78"/>
    </row>
    <row r="25" spans="1:15" s="76" customFormat="1" ht="64.5" customHeight="1" x14ac:dyDescent="0.2">
      <c r="A25" s="45"/>
      <c r="B25" s="244"/>
      <c r="C25" s="42"/>
      <c r="D25" s="163" t="s">
        <v>61</v>
      </c>
      <c r="E25" s="66"/>
      <c r="F25" s="163" t="s">
        <v>62</v>
      </c>
      <c r="G25" s="66"/>
      <c r="H25" s="163" t="s">
        <v>63</v>
      </c>
      <c r="I25" s="176"/>
      <c r="J25" s="163" t="s">
        <v>64</v>
      </c>
      <c r="K25" s="66"/>
      <c r="L25" s="163" t="s">
        <v>65</v>
      </c>
      <c r="M25" s="42"/>
      <c r="N25" s="163" t="s">
        <v>66</v>
      </c>
      <c r="O25" s="78"/>
    </row>
    <row r="26" spans="1:15" s="76" customFormat="1" ht="22.5" customHeight="1" x14ac:dyDescent="0.2">
      <c r="A26" s="39"/>
      <c r="B26" s="245"/>
      <c r="C26" s="206"/>
      <c r="D26" s="179">
        <f>J20</f>
        <v>0</v>
      </c>
      <c r="E26" s="177" t="s">
        <v>67</v>
      </c>
      <c r="F26" s="236">
        <v>0.9</v>
      </c>
      <c r="G26" s="177" t="s">
        <v>47</v>
      </c>
      <c r="H26" s="179">
        <f>ROUND(D26*F26,2)</f>
        <v>0</v>
      </c>
      <c r="I26" s="178"/>
      <c r="J26" s="179">
        <f>SUM(D26-H26)</f>
        <v>0</v>
      </c>
      <c r="K26" s="66"/>
      <c r="L26" s="179">
        <f>'HCS-TxHmL DH-p1'!D38</f>
        <v>0</v>
      </c>
      <c r="M26" s="44"/>
      <c r="N26" s="180">
        <f>MAX(0,H26-L26)</f>
        <v>0</v>
      </c>
      <c r="O26" s="79"/>
    </row>
    <row r="27" spans="1:15" s="76" customFormat="1" ht="17.25" x14ac:dyDescent="0.3">
      <c r="A27" s="134"/>
      <c r="B27" s="137"/>
      <c r="C27" s="137"/>
      <c r="D27" s="181"/>
      <c r="E27" s="136"/>
      <c r="F27" s="136"/>
      <c r="G27" s="136"/>
      <c r="H27" s="181"/>
      <c r="I27" s="181"/>
      <c r="J27" s="181"/>
      <c r="K27" s="136"/>
      <c r="L27" s="182"/>
      <c r="M27" s="137"/>
      <c r="N27" s="183"/>
      <c r="O27" s="78"/>
    </row>
    <row r="28" spans="1:15" s="76" customFormat="1" ht="9.75" customHeight="1" x14ac:dyDescent="0.2">
      <c r="A28" s="42"/>
      <c r="B28" s="137"/>
      <c r="C28" s="137"/>
      <c r="D28" s="42"/>
      <c r="E28" s="137"/>
      <c r="F28" s="42"/>
      <c r="G28" s="42"/>
      <c r="H28" s="42"/>
      <c r="I28" s="136"/>
      <c r="J28" s="66"/>
      <c r="K28" s="136"/>
      <c r="L28" s="66"/>
      <c r="M28" s="66"/>
      <c r="N28" s="66"/>
      <c r="O28" s="75"/>
    </row>
    <row r="29" spans="1:15" s="76" customFormat="1" ht="15" x14ac:dyDescent="0.2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132"/>
      <c r="O29" s="75"/>
    </row>
    <row r="30" spans="1:15" s="76" customFormat="1" ht="15" x14ac:dyDescent="0.2">
      <c r="A30" s="45"/>
      <c r="B30" s="42"/>
      <c r="C30" s="184" t="s">
        <v>68</v>
      </c>
      <c r="D30" s="184"/>
      <c r="E30" s="184"/>
      <c r="F30" s="184"/>
      <c r="G30" s="184"/>
      <c r="H30" s="184"/>
      <c r="I30" s="42"/>
      <c r="J30" s="42"/>
      <c r="K30" s="42"/>
      <c r="L30" s="42"/>
      <c r="M30" s="66"/>
      <c r="N30" s="94"/>
      <c r="O30" s="75"/>
    </row>
    <row r="31" spans="1:15" s="76" customFormat="1" ht="15" x14ac:dyDescent="0.2">
      <c r="A31" s="45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66"/>
      <c r="N31" s="94"/>
      <c r="O31" s="75"/>
    </row>
    <row r="32" spans="1:15" s="76" customFormat="1" ht="15" x14ac:dyDescent="0.2">
      <c r="A32" s="45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66"/>
      <c r="N32" s="94"/>
      <c r="O32" s="75"/>
    </row>
    <row r="33" spans="1:15" s="76" customFormat="1" ht="15" customHeight="1" x14ac:dyDescent="0.2">
      <c r="A33" s="185">
        <v>1</v>
      </c>
      <c r="B33" s="186" t="s">
        <v>69</v>
      </c>
      <c r="C33" s="187"/>
      <c r="D33" s="187"/>
      <c r="E33" s="187"/>
      <c r="F33" s="187"/>
      <c r="G33" s="187"/>
      <c r="H33" s="187"/>
      <c r="I33" s="187"/>
      <c r="J33" s="187"/>
      <c r="K33" s="187"/>
      <c r="L33" s="42"/>
      <c r="M33" s="66"/>
      <c r="N33" s="94"/>
      <c r="O33" s="75"/>
    </row>
    <row r="34" spans="1:15" s="76" customFormat="1" ht="15" customHeight="1" x14ac:dyDescent="0.2">
      <c r="A34" s="185"/>
      <c r="B34" s="186" t="s">
        <v>70</v>
      </c>
      <c r="C34" s="187"/>
      <c r="D34" s="187"/>
      <c r="E34" s="187"/>
      <c r="F34" s="187"/>
      <c r="G34" s="187"/>
      <c r="H34" s="187"/>
      <c r="I34" s="187"/>
      <c r="J34" s="187"/>
      <c r="K34" s="187"/>
      <c r="L34" s="42"/>
      <c r="M34" s="66"/>
      <c r="N34" s="94"/>
      <c r="O34" s="75"/>
    </row>
    <row r="35" spans="1:15" s="76" customFormat="1" ht="14.65" customHeight="1" x14ac:dyDescent="0.2">
      <c r="A35" s="45"/>
      <c r="B35" s="248" t="s">
        <v>71</v>
      </c>
      <c r="C35" s="187"/>
      <c r="D35" s="187"/>
      <c r="E35" s="187"/>
      <c r="F35" s="187"/>
      <c r="G35" s="187"/>
      <c r="H35" s="187"/>
      <c r="I35" s="187"/>
      <c r="J35" s="187"/>
      <c r="K35" s="187"/>
      <c r="L35" s="42"/>
      <c r="M35" s="66"/>
      <c r="N35" s="94"/>
      <c r="O35" s="75"/>
    </row>
    <row r="36" spans="1:15" s="76" customFormat="1" ht="14.65" customHeight="1" x14ac:dyDescent="0.2">
      <c r="A36" s="45"/>
      <c r="B36" s="248"/>
      <c r="C36" s="187"/>
      <c r="D36" s="187"/>
      <c r="E36" s="187"/>
      <c r="F36" s="187"/>
      <c r="G36" s="187"/>
      <c r="H36" s="187"/>
      <c r="I36" s="187"/>
      <c r="J36" s="187"/>
      <c r="K36" s="187"/>
      <c r="L36" s="42"/>
      <c r="M36" s="66"/>
      <c r="N36" s="94"/>
      <c r="O36" s="75"/>
    </row>
    <row r="37" spans="1:15" s="76" customFormat="1" ht="15" customHeight="1" x14ac:dyDescent="0.2">
      <c r="A37" s="45">
        <v>2</v>
      </c>
      <c r="B37" s="186" t="s">
        <v>72</v>
      </c>
      <c r="C37" s="187"/>
      <c r="D37" s="187"/>
      <c r="E37" s="187"/>
      <c r="F37" s="187"/>
      <c r="G37" s="187"/>
      <c r="H37" s="187"/>
      <c r="I37" s="187"/>
      <c r="J37" s="187"/>
      <c r="K37" s="187"/>
      <c r="L37" s="42"/>
      <c r="M37" s="66"/>
      <c r="N37" s="94"/>
      <c r="O37" s="75"/>
    </row>
    <row r="38" spans="1:15" s="76" customFormat="1" ht="15" x14ac:dyDescent="0.2">
      <c r="A38" s="45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66"/>
      <c r="N38" s="94"/>
      <c r="O38" s="75"/>
    </row>
    <row r="39" spans="1:15" s="76" customFormat="1" ht="15" customHeight="1" x14ac:dyDescent="0.2">
      <c r="A39" s="45">
        <v>3</v>
      </c>
      <c r="B39" s="186" t="s">
        <v>73</v>
      </c>
      <c r="C39" s="187"/>
      <c r="D39" s="187"/>
      <c r="E39" s="187"/>
      <c r="F39" s="187"/>
      <c r="G39" s="187"/>
      <c r="H39" s="187"/>
      <c r="I39" s="187"/>
      <c r="J39" s="187"/>
      <c r="K39" s="187"/>
      <c r="L39" s="42"/>
      <c r="M39" s="66"/>
      <c r="N39" s="94"/>
      <c r="O39" s="75"/>
    </row>
    <row r="40" spans="1:15" s="76" customFormat="1" ht="15" x14ac:dyDescent="0.2">
      <c r="A40" s="4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42"/>
      <c r="M40" s="66"/>
      <c r="N40" s="94"/>
      <c r="O40" s="75"/>
    </row>
    <row r="41" spans="1:15" s="76" customFormat="1" ht="15" customHeight="1" x14ac:dyDescent="0.2">
      <c r="A41" s="45">
        <v>4</v>
      </c>
      <c r="B41" s="186" t="s">
        <v>74</v>
      </c>
      <c r="C41" s="187"/>
      <c r="D41" s="187"/>
      <c r="E41" s="187"/>
      <c r="F41" s="187"/>
      <c r="G41" s="187"/>
      <c r="H41" s="187"/>
      <c r="I41" s="187"/>
      <c r="J41" s="187"/>
      <c r="K41" s="187"/>
      <c r="L41" s="42"/>
      <c r="M41" s="66"/>
      <c r="N41" s="94"/>
      <c r="O41" s="75"/>
    </row>
    <row r="42" spans="1:15" s="76" customFormat="1" ht="15" x14ac:dyDescent="0.2">
      <c r="A42" s="45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42"/>
      <c r="M42" s="66"/>
      <c r="N42" s="94"/>
      <c r="O42" s="75"/>
    </row>
    <row r="43" spans="1:15" s="76" customFormat="1" ht="15" customHeight="1" x14ac:dyDescent="0.2">
      <c r="A43" s="185">
        <v>5</v>
      </c>
      <c r="B43" s="186" t="s">
        <v>75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6"/>
      <c r="M43" s="66"/>
      <c r="N43" s="94"/>
      <c r="O43" s="75"/>
    </row>
    <row r="44" spans="1:15" s="76" customFormat="1" ht="15" x14ac:dyDescent="0.2">
      <c r="A44" s="185"/>
      <c r="B44" s="186" t="s">
        <v>76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6"/>
      <c r="M44" s="66"/>
      <c r="N44" s="94"/>
      <c r="O44" s="75"/>
    </row>
    <row r="45" spans="1:15" s="76" customFormat="1" ht="15" x14ac:dyDescent="0.2">
      <c r="A45" s="45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42"/>
      <c r="M45" s="66"/>
      <c r="N45" s="94"/>
      <c r="O45" s="75"/>
    </row>
    <row r="46" spans="1:15" s="76" customFormat="1" ht="15" customHeight="1" x14ac:dyDescent="0.2">
      <c r="A46" s="185">
        <v>6</v>
      </c>
      <c r="B46" s="186" t="s">
        <v>77</v>
      </c>
      <c r="C46" s="187"/>
      <c r="D46" s="187"/>
      <c r="E46" s="187"/>
      <c r="F46" s="187"/>
      <c r="G46" s="187"/>
      <c r="H46" s="187"/>
      <c r="I46" s="187"/>
      <c r="J46" s="187"/>
      <c r="K46" s="187"/>
      <c r="L46" s="42"/>
      <c r="M46" s="66"/>
      <c r="N46" s="94"/>
      <c r="O46" s="75"/>
    </row>
    <row r="47" spans="1:15" s="76" customFormat="1" ht="15" x14ac:dyDescent="0.2">
      <c r="A47" s="134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6"/>
      <c r="N47" s="138"/>
      <c r="O47" s="75"/>
    </row>
    <row r="48" spans="1:15" s="76" customFormat="1" ht="1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66"/>
      <c r="N48" s="66"/>
      <c r="O48" s="75"/>
    </row>
    <row r="49" spans="1:15" s="76" customFormat="1" ht="15" customHeight="1" x14ac:dyDescent="0.2">
      <c r="A49" s="85" t="s">
        <v>78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189"/>
      <c r="M49" s="190"/>
      <c r="N49" s="191"/>
      <c r="O49" s="75"/>
    </row>
    <row r="50" spans="1:15" s="76" customFormat="1" ht="15" x14ac:dyDescent="0.2">
      <c r="A50" s="60" t="s">
        <v>79</v>
      </c>
      <c r="B50" s="42"/>
      <c r="C50" s="60"/>
      <c r="D50" s="60"/>
      <c r="E50" s="60"/>
      <c r="F50" s="60"/>
      <c r="G50" s="60"/>
      <c r="H50" s="60"/>
      <c r="I50" s="60"/>
      <c r="J50" s="60"/>
      <c r="K50" s="60"/>
      <c r="L50" s="192"/>
      <c r="M50" s="193"/>
      <c r="N50" s="194"/>
      <c r="O50" s="75"/>
    </row>
    <row r="51" spans="1:15" s="76" customFormat="1" ht="15" x14ac:dyDescent="0.2">
      <c r="A51" s="60" t="s">
        <v>80</v>
      </c>
      <c r="B51" s="42"/>
      <c r="C51" s="60"/>
      <c r="D51" s="60"/>
      <c r="E51" s="60"/>
      <c r="F51" s="60"/>
      <c r="G51" s="60"/>
      <c r="H51" s="60"/>
      <c r="I51" s="60"/>
      <c r="J51" s="60"/>
      <c r="K51" s="60"/>
      <c r="L51" s="192"/>
      <c r="M51" s="193"/>
      <c r="N51" s="194"/>
      <c r="O51" s="75"/>
    </row>
    <row r="52" spans="1:15" s="76" customFormat="1" ht="15" customHeight="1" x14ac:dyDescent="0.2">
      <c r="A52" s="87" t="s">
        <v>81</v>
      </c>
      <c r="B52" s="137"/>
      <c r="C52" s="87"/>
      <c r="D52" s="87"/>
      <c r="E52" s="87"/>
      <c r="F52" s="87"/>
      <c r="G52" s="87"/>
      <c r="H52" s="87"/>
      <c r="I52" s="87"/>
      <c r="J52" s="87"/>
      <c r="K52" s="87"/>
      <c r="L52" s="195"/>
      <c r="M52" s="196"/>
      <c r="N52" s="69"/>
      <c r="O52" s="75"/>
    </row>
  </sheetData>
  <sheetProtection algorithmName="SHA-512" hashValue="Jv8VMeM4vG/3aWS+0FkgpzIMHV4ovfJlV/GQysG67rRMVUjgi5yBvYp02B8d7dCfSDuDjabpg+tyzo4iY2i1Rg==" saltValue="3UXGJXevRr++TCds0Xy8ZA==" spinCount="100000" sheet="1" objects="1" scenarios="1"/>
  <hyperlinks>
    <hyperlink ref="H17" r:id="rId1" display="https://pfd.hhs.texas.gov/long-term-services-supports/home-and-community-based-services-hcs" xr:uid="{4A479C5B-5231-4C68-A828-25CB4A34E693}"/>
    <hyperlink ref="H17" r:id="rId2" xr:uid="{DB5EC6A4-8B7A-40EE-8F85-33B9CB2E4CD1}"/>
  </hyperlinks>
  <pageMargins left="0.7" right="0.7" top="0.75" bottom="0.75" header="0.3" footer="0.3"/>
  <pageSetup scale="52" orientation="landscape" r:id="rId3"/>
  <headerFooter>
    <oddFooter>&amp;A</oddFoot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CE32-7140-4534-B41C-02D18B5428EB}">
  <sheetPr>
    <pageSetUpPr fitToPage="1"/>
  </sheetPr>
  <dimension ref="A1:N50"/>
  <sheetViews>
    <sheetView showGridLines="0" zoomScaleNormal="100" workbookViewId="0">
      <selection activeCell="P35" sqref="P35"/>
    </sheetView>
  </sheetViews>
  <sheetFormatPr defaultColWidth="9.42578125" defaultRowHeight="12.75" x14ac:dyDescent="0.2"/>
  <cols>
    <col min="1" max="1" width="3.28515625" style="38" customWidth="1"/>
    <col min="2" max="2" width="12" style="38" customWidth="1"/>
    <col min="3" max="3" width="83.28515625" style="38" customWidth="1"/>
    <col min="4" max="4" width="23.7109375" style="38" customWidth="1"/>
    <col min="5" max="5" width="6.5703125" style="37" customWidth="1"/>
    <col min="6" max="6" width="2.42578125" style="37" customWidth="1"/>
    <col min="7" max="7" width="10.5703125" style="37" customWidth="1"/>
    <col min="8" max="8" width="0.5703125" style="37" customWidth="1"/>
    <col min="9" max="9" width="15.5703125" style="37" customWidth="1"/>
    <col min="10" max="11" width="2.42578125" style="37" customWidth="1"/>
    <col min="12" max="12" width="7.5703125" style="37" customWidth="1"/>
    <col min="13" max="13" width="1.5703125" style="37" customWidth="1"/>
    <col min="14" max="14" width="7.5703125" style="37" customWidth="1"/>
    <col min="15" max="16384" width="9.42578125" style="38"/>
  </cols>
  <sheetData>
    <row r="1" spans="1:14" s="35" customFormat="1" ht="34.15" customHeight="1" x14ac:dyDescent="0.2">
      <c r="A1" s="100" t="s">
        <v>82</v>
      </c>
      <c r="B1" s="91"/>
      <c r="C1" s="91"/>
      <c r="D1" s="91"/>
      <c r="E1" s="91"/>
      <c r="F1" s="99"/>
      <c r="G1" s="33"/>
      <c r="H1" s="96"/>
      <c r="I1" s="96"/>
      <c r="J1" s="33"/>
      <c r="K1" s="33"/>
      <c r="L1" s="34"/>
    </row>
    <row r="2" spans="1:14" ht="26.85" customHeight="1" x14ac:dyDescent="0.2">
      <c r="A2" s="126"/>
      <c r="B2" s="248" t="s">
        <v>2</v>
      </c>
      <c r="C2" s="186" t="s">
        <v>3</v>
      </c>
      <c r="D2" s="42"/>
      <c r="E2" s="42"/>
      <c r="F2" s="41"/>
      <c r="N2" s="38"/>
    </row>
    <row r="3" spans="1:14" ht="5.0999999999999996" customHeight="1" x14ac:dyDescent="0.2">
      <c r="A3" s="45"/>
      <c r="B3" s="44"/>
      <c r="C3" s="42"/>
      <c r="D3" s="66"/>
      <c r="E3" s="66"/>
      <c r="F3" s="94"/>
      <c r="N3" s="38"/>
    </row>
    <row r="4" spans="1:14" ht="20.100000000000001" customHeight="1" x14ac:dyDescent="0.2">
      <c r="A4" s="45"/>
      <c r="B4" s="44"/>
      <c r="C4" s="133"/>
      <c r="D4" s="66"/>
      <c r="E4" s="66"/>
      <c r="F4" s="94"/>
      <c r="N4" s="38"/>
    </row>
    <row r="5" spans="1:14" ht="14.65" customHeight="1" x14ac:dyDescent="0.2">
      <c r="A5" s="45"/>
      <c r="B5" s="44"/>
      <c r="C5" s="66" t="s">
        <v>4</v>
      </c>
      <c r="D5" s="66"/>
      <c r="E5" s="66"/>
      <c r="F5" s="94"/>
      <c r="N5" s="38"/>
    </row>
    <row r="6" spans="1:14" ht="5.0999999999999996" customHeight="1" x14ac:dyDescent="0.2">
      <c r="A6" s="45"/>
      <c r="B6" s="44"/>
      <c r="C6" s="42"/>
      <c r="D6" s="66"/>
      <c r="E6" s="66"/>
      <c r="F6" s="94"/>
      <c r="N6" s="38"/>
    </row>
    <row r="7" spans="1:14" ht="20.100000000000001" customHeight="1" x14ac:dyDescent="0.2">
      <c r="A7" s="45"/>
      <c r="B7" s="44"/>
      <c r="C7" s="133"/>
      <c r="D7" s="66"/>
      <c r="E7" s="66"/>
      <c r="F7" s="94"/>
      <c r="N7" s="38"/>
    </row>
    <row r="8" spans="1:14" ht="15.4" customHeight="1" x14ac:dyDescent="0.2">
      <c r="A8" s="45"/>
      <c r="B8" s="44"/>
      <c r="C8" s="66" t="s">
        <v>5</v>
      </c>
      <c r="D8" s="66"/>
      <c r="E8" s="66"/>
      <c r="F8" s="94"/>
      <c r="N8" s="38"/>
    </row>
    <row r="9" spans="1:14" ht="10.35" customHeight="1" x14ac:dyDescent="0.2">
      <c r="A9" s="134"/>
      <c r="B9" s="135"/>
      <c r="C9" s="136"/>
      <c r="D9" s="136"/>
      <c r="E9" s="136"/>
      <c r="F9" s="138"/>
      <c r="N9" s="38"/>
    </row>
    <row r="10" spans="1:14" ht="23.1" customHeight="1" x14ac:dyDescent="0.2">
      <c r="A10" s="126"/>
      <c r="B10" s="248" t="s">
        <v>6</v>
      </c>
      <c r="C10" s="186" t="s">
        <v>7</v>
      </c>
      <c r="D10" s="42"/>
      <c r="E10" s="42"/>
      <c r="F10" s="41"/>
      <c r="N10" s="38"/>
    </row>
    <row r="11" spans="1:14" s="44" customFormat="1" ht="16.5" customHeight="1" x14ac:dyDescent="0.2">
      <c r="A11" s="39"/>
      <c r="B11" s="140" t="s">
        <v>83</v>
      </c>
      <c r="C11" s="40"/>
      <c r="D11" s="40"/>
      <c r="E11" s="141"/>
      <c r="F11" s="41"/>
      <c r="G11" s="42"/>
      <c r="H11" s="42"/>
      <c r="I11" s="42"/>
      <c r="J11" s="43"/>
      <c r="K11" s="42"/>
      <c r="L11" s="42"/>
      <c r="M11" s="42"/>
      <c r="N11" s="42"/>
    </row>
    <row r="12" spans="1:14" s="42" customFormat="1" ht="18.399999999999999" customHeight="1" x14ac:dyDescent="0.2">
      <c r="A12" s="45"/>
      <c r="B12" s="142"/>
      <c r="C12" s="143" t="s">
        <v>9</v>
      </c>
      <c r="D12" s="261"/>
      <c r="E12" s="144" t="s">
        <v>10</v>
      </c>
      <c r="F12" s="46"/>
      <c r="G12" s="44"/>
      <c r="H12" s="44"/>
      <c r="I12" s="127"/>
      <c r="J12" s="48"/>
      <c r="K12" s="48"/>
      <c r="L12" s="44"/>
      <c r="M12" s="44"/>
      <c r="N12" s="47"/>
    </row>
    <row r="13" spans="1:14" s="42" customFormat="1" ht="18.399999999999999" customHeight="1" x14ac:dyDescent="0.2">
      <c r="A13" s="45"/>
      <c r="B13" s="145"/>
      <c r="C13" s="143" t="s">
        <v>11</v>
      </c>
      <c r="D13" s="261"/>
      <c r="E13" s="144" t="s">
        <v>10</v>
      </c>
      <c r="F13" s="46"/>
      <c r="G13" s="44"/>
      <c r="H13" s="44"/>
      <c r="I13" s="47"/>
      <c r="J13" s="48"/>
      <c r="K13" s="48"/>
      <c r="L13" s="44"/>
      <c r="M13" s="44"/>
      <c r="N13" s="47"/>
    </row>
    <row r="14" spans="1:14" s="42" customFormat="1" ht="18.399999999999999" customHeight="1" x14ac:dyDescent="0.2">
      <c r="A14" s="45"/>
      <c r="B14" s="145"/>
      <c r="C14" s="143" t="s">
        <v>12</v>
      </c>
      <c r="D14" s="261"/>
      <c r="E14" s="144" t="s">
        <v>10</v>
      </c>
      <c r="F14" s="46"/>
      <c r="G14" s="44"/>
      <c r="H14" s="44"/>
      <c r="I14" s="47"/>
      <c r="J14" s="48"/>
      <c r="K14" s="48"/>
      <c r="L14" s="44"/>
      <c r="M14" s="44"/>
      <c r="N14" s="47"/>
    </row>
    <row r="15" spans="1:14" s="42" customFormat="1" ht="18.399999999999999" customHeight="1" x14ac:dyDescent="0.2">
      <c r="A15" s="45"/>
      <c r="B15" s="145"/>
      <c r="C15" s="143" t="s">
        <v>13</v>
      </c>
      <c r="D15" s="261"/>
      <c r="E15" s="144" t="s">
        <v>10</v>
      </c>
      <c r="F15" s="46"/>
      <c r="G15" s="44"/>
      <c r="H15" s="44"/>
      <c r="I15" s="47"/>
      <c r="J15" s="48"/>
      <c r="K15" s="48"/>
      <c r="L15" s="44"/>
      <c r="M15" s="44"/>
      <c r="N15" s="47"/>
    </row>
    <row r="16" spans="1:14" s="42" customFormat="1" ht="18.399999999999999" customHeight="1" x14ac:dyDescent="0.2">
      <c r="A16" s="45"/>
      <c r="B16" s="145"/>
      <c r="C16" s="146" t="s">
        <v>14</v>
      </c>
      <c r="D16" s="261"/>
      <c r="E16" s="144" t="s">
        <v>10</v>
      </c>
      <c r="F16" s="46"/>
      <c r="G16" s="44"/>
      <c r="H16" s="44"/>
      <c r="I16" s="47"/>
      <c r="J16" s="48"/>
      <c r="K16" s="48"/>
      <c r="L16" s="44"/>
      <c r="M16" s="44"/>
      <c r="N16" s="47"/>
    </row>
    <row r="17" spans="1:14" s="42" customFormat="1" ht="18.399999999999999" customHeight="1" x14ac:dyDescent="0.2">
      <c r="A17" s="45"/>
      <c r="B17" s="145"/>
      <c r="C17" s="143" t="s">
        <v>15</v>
      </c>
      <c r="D17" s="261"/>
      <c r="E17" s="144" t="s">
        <v>10</v>
      </c>
      <c r="F17" s="46"/>
      <c r="G17" s="44"/>
      <c r="H17" s="44"/>
      <c r="I17" s="47"/>
      <c r="J17" s="48"/>
      <c r="K17" s="48"/>
      <c r="L17" s="44"/>
      <c r="M17" s="44"/>
      <c r="N17" s="47"/>
    </row>
    <row r="18" spans="1:14" s="42" customFormat="1" ht="18.399999999999999" customHeight="1" x14ac:dyDescent="0.2">
      <c r="A18" s="45"/>
      <c r="B18" s="147"/>
      <c r="C18" s="146" t="s">
        <v>16</v>
      </c>
      <c r="D18" s="261"/>
      <c r="E18" s="144" t="s">
        <v>10</v>
      </c>
      <c r="F18" s="46"/>
      <c r="G18" s="44"/>
      <c r="H18" s="44"/>
      <c r="I18" s="47"/>
      <c r="J18" s="48"/>
      <c r="K18" s="48"/>
      <c r="L18" s="44"/>
      <c r="M18" s="44"/>
      <c r="N18" s="47"/>
    </row>
    <row r="19" spans="1:14" s="42" customFormat="1" ht="18.399999999999999" customHeight="1" x14ac:dyDescent="0.2">
      <c r="A19" s="45"/>
      <c r="B19" s="148"/>
      <c r="C19" s="146" t="s">
        <v>17</v>
      </c>
      <c r="D19" s="261"/>
      <c r="E19" s="144" t="s">
        <v>10</v>
      </c>
      <c r="F19" s="46"/>
      <c r="G19" s="44"/>
      <c r="H19" s="44"/>
      <c r="I19" s="47"/>
      <c r="J19" s="48"/>
      <c r="K19" s="48"/>
      <c r="L19" s="44"/>
      <c r="M19" s="44"/>
      <c r="N19" s="47"/>
    </row>
    <row r="20" spans="1:14" s="42" customFormat="1" ht="27" customHeight="1" x14ac:dyDescent="0.2">
      <c r="A20" s="45"/>
      <c r="B20" s="149" t="s">
        <v>84</v>
      </c>
      <c r="C20" s="143"/>
      <c r="D20" s="262">
        <f>SUM(D12:D19)</f>
        <v>0</v>
      </c>
      <c r="E20" s="49" t="s">
        <v>10</v>
      </c>
      <c r="F20" s="46"/>
      <c r="G20" s="44"/>
      <c r="H20" s="44"/>
      <c r="I20" s="47"/>
      <c r="J20" s="48"/>
      <c r="K20" s="48"/>
      <c r="L20" s="44"/>
      <c r="M20" s="44"/>
      <c r="N20" s="47"/>
    </row>
    <row r="21" spans="1:14" s="42" customFormat="1" ht="29.85" customHeight="1" x14ac:dyDescent="0.2">
      <c r="A21" s="126"/>
      <c r="B21" s="269" t="s">
        <v>19</v>
      </c>
      <c r="C21" s="50"/>
      <c r="D21" s="51"/>
      <c r="E21" s="52"/>
      <c r="F21" s="46"/>
      <c r="G21" s="44"/>
      <c r="H21" s="44"/>
      <c r="I21" s="47"/>
      <c r="J21" s="48"/>
      <c r="K21" s="48"/>
      <c r="L21" s="44"/>
      <c r="M21" s="44"/>
      <c r="N21" s="47"/>
    </row>
    <row r="22" spans="1:14" s="42" customFormat="1" ht="27" customHeight="1" x14ac:dyDescent="0.2">
      <c r="A22" s="45"/>
      <c r="B22" s="149" t="s">
        <v>85</v>
      </c>
      <c r="C22" s="65"/>
      <c r="D22" s="51"/>
      <c r="E22" s="49"/>
      <c r="F22" s="46"/>
      <c r="G22" s="44"/>
      <c r="H22" s="44"/>
      <c r="I22" s="47"/>
      <c r="J22" s="48"/>
      <c r="K22" s="48"/>
      <c r="L22" s="44"/>
      <c r="M22" s="44"/>
      <c r="N22" s="47"/>
    </row>
    <row r="23" spans="1:14" s="42" customFormat="1" ht="18.399999999999999" customHeight="1" x14ac:dyDescent="0.2">
      <c r="A23" s="45"/>
      <c r="B23" s="142"/>
      <c r="C23" s="143" t="s">
        <v>21</v>
      </c>
      <c r="D23" s="261"/>
      <c r="E23" s="144" t="s">
        <v>10</v>
      </c>
      <c r="F23" s="46"/>
      <c r="G23" s="44"/>
      <c r="H23" s="44"/>
      <c r="I23" s="47"/>
      <c r="J23" s="48"/>
      <c r="K23" s="48"/>
      <c r="L23" s="44"/>
      <c r="M23" s="44"/>
      <c r="N23" s="47"/>
    </row>
    <row r="24" spans="1:14" s="42" customFormat="1" ht="18.399999999999999" customHeight="1" x14ac:dyDescent="0.2">
      <c r="A24" s="45"/>
      <c r="B24" s="145"/>
      <c r="C24" s="143" t="s">
        <v>11</v>
      </c>
      <c r="D24" s="261"/>
      <c r="E24" s="144" t="s">
        <v>10</v>
      </c>
      <c r="F24" s="46"/>
      <c r="G24" s="44"/>
      <c r="H24" s="44"/>
      <c r="I24" s="47"/>
      <c r="J24" s="48"/>
      <c r="K24" s="48"/>
      <c r="L24" s="44"/>
      <c r="M24" s="44"/>
      <c r="N24" s="47"/>
    </row>
    <row r="25" spans="1:14" s="42" customFormat="1" ht="18.399999999999999" customHeight="1" x14ac:dyDescent="0.2">
      <c r="A25" s="45"/>
      <c r="B25" s="145"/>
      <c r="C25" s="143" t="s">
        <v>12</v>
      </c>
      <c r="D25" s="261"/>
      <c r="E25" s="144" t="s">
        <v>10</v>
      </c>
      <c r="F25" s="46"/>
      <c r="G25" s="44"/>
      <c r="H25" s="44"/>
      <c r="I25" s="47"/>
      <c r="J25" s="48"/>
      <c r="K25" s="48"/>
      <c r="L25" s="44"/>
      <c r="M25" s="44"/>
      <c r="N25" s="47"/>
    </row>
    <row r="26" spans="1:14" s="42" customFormat="1" ht="18.399999999999999" customHeight="1" x14ac:dyDescent="0.2">
      <c r="A26" s="45"/>
      <c r="B26" s="145"/>
      <c r="C26" s="143" t="s">
        <v>13</v>
      </c>
      <c r="D26" s="261"/>
      <c r="E26" s="144" t="s">
        <v>10</v>
      </c>
      <c r="F26" s="46"/>
      <c r="G26" s="44"/>
      <c r="H26" s="44"/>
      <c r="I26" s="47"/>
      <c r="J26" s="48"/>
      <c r="K26" s="48"/>
      <c r="L26" s="44"/>
      <c r="M26" s="44"/>
      <c r="N26" s="47"/>
    </row>
    <row r="27" spans="1:14" s="42" customFormat="1" ht="18.399999999999999" customHeight="1" x14ac:dyDescent="0.2">
      <c r="A27" s="45"/>
      <c r="B27" s="145"/>
      <c r="C27" s="146" t="s">
        <v>14</v>
      </c>
      <c r="D27" s="261"/>
      <c r="E27" s="144" t="s">
        <v>10</v>
      </c>
      <c r="F27" s="46"/>
      <c r="G27" s="44"/>
      <c r="H27" s="44"/>
      <c r="I27" s="47"/>
      <c r="J27" s="48"/>
      <c r="K27" s="48"/>
      <c r="L27" s="44"/>
      <c r="M27" s="44"/>
      <c r="N27" s="47"/>
    </row>
    <row r="28" spans="1:14" s="42" customFormat="1" ht="18.399999999999999" customHeight="1" x14ac:dyDescent="0.2">
      <c r="A28" s="45"/>
      <c r="B28" s="145"/>
      <c r="C28" s="143" t="s">
        <v>15</v>
      </c>
      <c r="D28" s="261"/>
      <c r="E28" s="144" t="s">
        <v>10</v>
      </c>
      <c r="F28" s="46"/>
      <c r="G28" s="44"/>
      <c r="H28" s="44"/>
      <c r="I28" s="47"/>
      <c r="J28" s="48"/>
      <c r="K28" s="48"/>
      <c r="L28" s="44"/>
      <c r="M28" s="44"/>
      <c r="N28" s="47"/>
    </row>
    <row r="29" spans="1:14" s="42" customFormat="1" ht="19.149999999999999" customHeight="1" x14ac:dyDescent="0.2">
      <c r="A29" s="45"/>
      <c r="B29" s="145"/>
      <c r="C29" s="146" t="s">
        <v>16</v>
      </c>
      <c r="D29" s="261"/>
      <c r="E29" s="144" t="s">
        <v>10</v>
      </c>
      <c r="F29" s="46"/>
      <c r="G29" s="44"/>
      <c r="H29" s="44"/>
      <c r="I29" s="47"/>
      <c r="J29" s="48"/>
      <c r="K29" s="48"/>
      <c r="L29" s="44"/>
      <c r="M29" s="44"/>
      <c r="N29" s="47"/>
    </row>
    <row r="30" spans="1:14" s="42" customFormat="1" ht="18.399999999999999" customHeight="1" x14ac:dyDescent="0.2">
      <c r="A30" s="45"/>
      <c r="B30" s="150"/>
      <c r="C30" s="146" t="s">
        <v>17</v>
      </c>
      <c r="D30" s="261"/>
      <c r="E30" s="144" t="s">
        <v>10</v>
      </c>
      <c r="F30" s="46"/>
      <c r="G30" s="44"/>
      <c r="H30" s="44"/>
      <c r="I30" s="47"/>
      <c r="J30" s="48"/>
      <c r="K30" s="48"/>
      <c r="L30" s="44"/>
      <c r="M30" s="44"/>
      <c r="N30" s="47"/>
    </row>
    <row r="31" spans="1:14" s="42" customFormat="1" ht="27" customHeight="1" x14ac:dyDescent="0.2">
      <c r="A31" s="45"/>
      <c r="B31" s="149" t="s">
        <v>86</v>
      </c>
      <c r="C31" s="65"/>
      <c r="D31" s="262">
        <f>SUM(D23:D30)</f>
        <v>0</v>
      </c>
      <c r="E31" s="144" t="s">
        <v>10</v>
      </c>
      <c r="F31" s="46"/>
      <c r="G31" s="44"/>
      <c r="H31" s="44"/>
      <c r="I31" s="47"/>
      <c r="J31" s="48"/>
      <c r="K31" s="48"/>
      <c r="L31" s="44"/>
      <c r="M31" s="44"/>
      <c r="N31" s="47"/>
    </row>
    <row r="32" spans="1:14" s="42" customFormat="1" ht="6.4" customHeight="1" x14ac:dyDescent="0.2">
      <c r="A32" s="45"/>
      <c r="F32" s="46"/>
      <c r="G32" s="44"/>
      <c r="H32" s="44"/>
      <c r="I32" s="47"/>
      <c r="J32" s="48"/>
      <c r="K32" s="48"/>
      <c r="L32" s="44"/>
      <c r="M32" s="44"/>
      <c r="N32" s="47"/>
    </row>
    <row r="33" spans="1:14" s="42" customFormat="1" ht="25.9" customHeight="1" x14ac:dyDescent="0.2">
      <c r="A33" s="45"/>
      <c r="B33" s="151" t="s">
        <v>87</v>
      </c>
      <c r="C33" s="152"/>
      <c r="D33" s="261"/>
      <c r="E33" s="144" t="s">
        <v>10</v>
      </c>
      <c r="F33" s="46"/>
      <c r="G33" s="44"/>
      <c r="H33" s="44"/>
      <c r="I33" s="47"/>
      <c r="J33" s="48"/>
      <c r="K33" s="48"/>
      <c r="L33" s="44"/>
      <c r="M33" s="44"/>
      <c r="N33" s="47"/>
    </row>
    <row r="34" spans="1:14" s="42" customFormat="1" ht="16.5" customHeight="1" x14ac:dyDescent="0.2">
      <c r="A34" s="45"/>
      <c r="B34" s="153" t="s">
        <v>88</v>
      </c>
      <c r="C34" s="154"/>
      <c r="D34" s="155"/>
      <c r="E34" s="144"/>
      <c r="F34" s="46"/>
      <c r="G34" s="44"/>
      <c r="H34" s="44"/>
      <c r="I34" s="47"/>
      <c r="J34" s="48"/>
      <c r="K34" s="48"/>
      <c r="L34" s="44"/>
      <c r="M34" s="44"/>
      <c r="N34" s="47"/>
    </row>
    <row r="35" spans="1:14" s="44" customFormat="1" ht="16.5" customHeight="1" x14ac:dyDescent="0.2">
      <c r="A35" s="39"/>
      <c r="B35" s="53"/>
      <c r="C35" s="54"/>
      <c r="D35" s="55"/>
      <c r="E35" s="54"/>
      <c r="F35" s="56"/>
    </row>
    <row r="36" spans="1:14" s="44" customFormat="1" ht="18.399999999999999" customHeight="1" x14ac:dyDescent="0.2">
      <c r="A36" s="39"/>
      <c r="B36" s="116" t="s">
        <v>25</v>
      </c>
      <c r="C36" s="54"/>
      <c r="D36" s="263">
        <f>D20+D31+(0.5*D33)</f>
        <v>0</v>
      </c>
      <c r="E36" s="117" t="s">
        <v>10</v>
      </c>
      <c r="F36" s="57"/>
      <c r="I36" s="47"/>
      <c r="J36" s="58"/>
      <c r="K36" s="58"/>
      <c r="N36" s="47"/>
    </row>
    <row r="37" spans="1:14" s="44" customFormat="1" ht="14.65" customHeight="1" x14ac:dyDescent="0.2">
      <c r="A37" s="39"/>
      <c r="B37" s="118"/>
      <c r="C37" s="87"/>
      <c r="D37" s="266" t="s">
        <v>26</v>
      </c>
      <c r="E37" s="119"/>
      <c r="F37" s="57"/>
      <c r="I37" s="47"/>
      <c r="J37" s="58"/>
      <c r="K37" s="58"/>
      <c r="N37" s="47"/>
    </row>
    <row r="38" spans="1:14" s="44" customFormat="1" ht="16.5" customHeight="1" x14ac:dyDescent="0.2">
      <c r="A38" s="39"/>
      <c r="B38" s="59"/>
      <c r="C38" s="60"/>
      <c r="D38" s="61"/>
      <c r="E38" s="62"/>
      <c r="F38" s="57"/>
      <c r="I38" s="47"/>
      <c r="J38" s="58"/>
      <c r="K38" s="58"/>
      <c r="N38" s="47"/>
    </row>
    <row r="39" spans="1:14" s="44" customFormat="1" ht="26.25" customHeight="1" x14ac:dyDescent="0.2">
      <c r="A39" s="39"/>
      <c r="B39" s="128" t="s">
        <v>27</v>
      </c>
      <c r="C39" s="63"/>
      <c r="D39" s="51"/>
      <c r="E39" s="49"/>
      <c r="F39" s="56"/>
    </row>
    <row r="40" spans="1:14" s="44" customFormat="1" ht="16.5" customHeight="1" x14ac:dyDescent="0.2">
      <c r="A40" s="39"/>
      <c r="B40" s="149" t="s">
        <v>28</v>
      </c>
      <c r="C40" s="65"/>
      <c r="D40" s="51"/>
      <c r="E40" s="49"/>
      <c r="F40" s="56"/>
    </row>
    <row r="41" spans="1:14" s="42" customFormat="1" ht="18.399999999999999" customHeight="1" x14ac:dyDescent="0.2">
      <c r="A41" s="45"/>
      <c r="B41" s="145"/>
      <c r="C41" s="157" t="s">
        <v>29</v>
      </c>
      <c r="D41" s="264"/>
      <c r="E41" s="158" t="s">
        <v>30</v>
      </c>
      <c r="F41" s="46"/>
      <c r="G41" s="64"/>
      <c r="H41" s="64"/>
      <c r="I41" s="64"/>
      <c r="J41" s="48"/>
      <c r="K41" s="48"/>
      <c r="L41" s="64"/>
      <c r="M41" s="64"/>
      <c r="N41" s="64"/>
    </row>
    <row r="42" spans="1:14" s="42" customFormat="1" ht="18.399999999999999" customHeight="1" x14ac:dyDescent="0.2">
      <c r="A42" s="45"/>
      <c r="B42" s="145"/>
      <c r="C42" s="157" t="s">
        <v>31</v>
      </c>
      <c r="D42" s="264"/>
      <c r="E42" s="158" t="s">
        <v>30</v>
      </c>
      <c r="F42" s="46"/>
      <c r="G42" s="64"/>
      <c r="H42" s="64"/>
      <c r="I42" s="64"/>
      <c r="J42" s="48"/>
      <c r="K42" s="48"/>
      <c r="L42" s="64"/>
      <c r="M42" s="64"/>
      <c r="N42" s="64"/>
    </row>
    <row r="43" spans="1:14" s="42" customFormat="1" ht="18.399999999999999" customHeight="1" x14ac:dyDescent="0.2">
      <c r="A43" s="45"/>
      <c r="B43" s="145"/>
      <c r="C43" s="157" t="s">
        <v>32</v>
      </c>
      <c r="D43" s="264"/>
      <c r="E43" s="158" t="s">
        <v>30</v>
      </c>
      <c r="F43" s="46"/>
      <c r="G43" s="64"/>
      <c r="H43" s="64"/>
      <c r="I43" s="64"/>
      <c r="J43" s="48"/>
      <c r="K43" s="48"/>
      <c r="L43" s="64"/>
      <c r="M43" s="64"/>
      <c r="N43" s="64"/>
    </row>
    <row r="44" spans="1:14" s="42" customFormat="1" ht="18.399999999999999" customHeight="1" x14ac:dyDescent="0.2">
      <c r="A44" s="45"/>
      <c r="B44" s="145"/>
      <c r="C44" s="157" t="s">
        <v>33</v>
      </c>
      <c r="D44" s="264"/>
      <c r="E44" s="158" t="s">
        <v>30</v>
      </c>
      <c r="F44" s="46"/>
      <c r="G44" s="64"/>
      <c r="H44" s="64"/>
      <c r="I44" s="64"/>
      <c r="J44" s="48"/>
      <c r="K44" s="48"/>
      <c r="L44" s="64"/>
      <c r="M44" s="64"/>
      <c r="N44" s="64"/>
    </row>
    <row r="45" spans="1:14" s="42" customFormat="1" ht="18.399999999999999" customHeight="1" x14ac:dyDescent="0.2">
      <c r="A45" s="45"/>
      <c r="B45" s="145"/>
      <c r="C45" s="157" t="s">
        <v>34</v>
      </c>
      <c r="D45" s="264"/>
      <c r="E45" s="158" t="s">
        <v>30</v>
      </c>
      <c r="F45" s="46"/>
      <c r="G45" s="64"/>
      <c r="H45" s="64"/>
      <c r="I45" s="64"/>
      <c r="J45" s="48"/>
      <c r="K45" s="48"/>
      <c r="L45" s="64"/>
      <c r="M45" s="64"/>
      <c r="N45" s="64"/>
    </row>
    <row r="46" spans="1:14" s="42" customFormat="1" ht="18.399999999999999" customHeight="1" x14ac:dyDescent="0.2">
      <c r="A46" s="45"/>
      <c r="B46" s="145"/>
      <c r="C46" s="157" t="s">
        <v>35</v>
      </c>
      <c r="D46" s="264"/>
      <c r="E46" s="158" t="s">
        <v>30</v>
      </c>
      <c r="F46" s="46"/>
      <c r="G46" s="64"/>
      <c r="H46" s="64"/>
      <c r="I46" s="64"/>
      <c r="J46" s="48"/>
      <c r="K46" s="48"/>
      <c r="L46" s="64"/>
      <c r="M46" s="64"/>
      <c r="N46" s="64"/>
    </row>
    <row r="47" spans="1:14" s="42" customFormat="1" ht="5.0999999999999996" customHeight="1" x14ac:dyDescent="0.2">
      <c r="A47" s="45"/>
      <c r="B47" s="134"/>
      <c r="C47" s="65"/>
      <c r="D47" s="63"/>
      <c r="E47" s="159"/>
      <c r="F47" s="46"/>
      <c r="G47" s="64"/>
      <c r="H47" s="64"/>
      <c r="I47" s="64"/>
      <c r="J47" s="48"/>
      <c r="K47" s="48"/>
      <c r="L47" s="64"/>
      <c r="M47" s="64"/>
      <c r="N47" s="64"/>
    </row>
    <row r="48" spans="1:14" s="42" customFormat="1" ht="16.5" customHeight="1" x14ac:dyDescent="0.2">
      <c r="A48" s="45"/>
      <c r="B48" s="128" t="s">
        <v>36</v>
      </c>
      <c r="C48" s="63"/>
      <c r="D48" s="265">
        <f>SUM(D41:D46)</f>
        <v>0</v>
      </c>
      <c r="E48" s="160" t="s">
        <v>30</v>
      </c>
      <c r="F48" s="94"/>
      <c r="G48" s="66"/>
      <c r="H48" s="66"/>
      <c r="I48" s="66"/>
      <c r="J48" s="66"/>
      <c r="K48" s="67"/>
      <c r="L48" s="66"/>
      <c r="M48" s="66"/>
      <c r="N48" s="66"/>
    </row>
    <row r="49" spans="1:14" s="42" customFormat="1" ht="13.5" customHeight="1" x14ac:dyDescent="0.2">
      <c r="A49" s="45"/>
      <c r="B49" s="161"/>
      <c r="C49" s="135"/>
      <c r="D49" s="266" t="s">
        <v>37</v>
      </c>
      <c r="E49" s="69"/>
      <c r="F49" s="94"/>
      <c r="G49" s="66"/>
      <c r="H49" s="66"/>
      <c r="I49" s="66"/>
      <c r="J49" s="66"/>
      <c r="K49" s="66"/>
      <c r="L49" s="66"/>
      <c r="M49" s="66"/>
      <c r="N49" s="66"/>
    </row>
    <row r="50" spans="1:14" ht="8.1" customHeight="1" x14ac:dyDescent="0.2">
      <c r="A50" s="134"/>
      <c r="B50" s="137"/>
      <c r="C50" s="137"/>
      <c r="D50" s="137"/>
      <c r="E50" s="136"/>
      <c r="F50" s="138"/>
    </row>
  </sheetData>
  <sheetProtection algorithmName="SHA-512" hashValue="z4V7pqi8phyI6oz0mNqQFQ46KlxAbvHSY+zzvRFlZS2U+8N7X711hJ6LSFr8Kw6Y1tAni5bBkfjTwacR4rTgVQ==" saltValue="rSlbD8VY8MoaTOzca2Bzgw==" spinCount="100000" sheet="1" objects="1" scenarios="1"/>
  <pageMargins left="0.7" right="0.7" top="0.75" bottom="0.75" header="0.3" footer="0.3"/>
  <pageSetup scale="71" orientation="portrait" r:id="rId1"/>
  <headerFooter>
    <oddFooter>&amp;A</oddFoot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4D6EA-8E99-4307-A9DF-3ADF117F8274}">
  <sheetPr>
    <pageSetUpPr fitToPage="1"/>
  </sheetPr>
  <dimension ref="A1:R53"/>
  <sheetViews>
    <sheetView showGridLines="0" topLeftCell="A10" zoomScaleNormal="100" workbookViewId="0">
      <selection activeCell="S18" sqref="S18"/>
    </sheetView>
  </sheetViews>
  <sheetFormatPr defaultColWidth="9.42578125" defaultRowHeight="12.75" x14ac:dyDescent="0.2"/>
  <cols>
    <col min="1" max="1" width="3.5703125" style="38" customWidth="1"/>
    <col min="2" max="2" width="19.5703125" style="38" customWidth="1"/>
    <col min="3" max="3" width="2.5703125" style="38" customWidth="1"/>
    <col min="4" max="4" width="19.28515625" style="38" customWidth="1"/>
    <col min="5" max="5" width="6.42578125" style="38" customWidth="1"/>
    <col min="6" max="6" width="14" style="38" customWidth="1"/>
    <col min="7" max="7" width="10.5703125" style="38" customWidth="1"/>
    <col min="8" max="8" width="27.28515625" style="38" customWidth="1"/>
    <col min="9" max="9" width="3.28515625" style="38" customWidth="1"/>
    <col min="10" max="10" width="23.140625" style="38" customWidth="1"/>
    <col min="11" max="11" width="5" style="37" customWidth="1"/>
    <col min="12" max="12" width="13.5703125" style="38" customWidth="1"/>
    <col min="13" max="13" width="1.7109375" style="38" customWidth="1"/>
    <col min="14" max="14" width="21.5703125" style="38" customWidth="1"/>
    <col min="15" max="16384" width="9.42578125" style="38"/>
  </cols>
  <sheetData>
    <row r="1" spans="1:18" ht="49.5" customHeight="1" x14ac:dyDescent="0.2">
      <c r="A1" s="100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12"/>
      <c r="N1" s="113"/>
    </row>
    <row r="3" spans="1:18" ht="14.25" x14ac:dyDescent="0.2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45"/>
      <c r="N3" s="42"/>
    </row>
    <row r="4" spans="1:18" ht="15" customHeight="1" x14ac:dyDescent="0.2">
      <c r="A4" s="45"/>
      <c r="B4" s="139" t="s">
        <v>39</v>
      </c>
      <c r="C4" s="42"/>
      <c r="D4" s="154" t="s">
        <v>40</v>
      </c>
      <c r="E4" s="42"/>
      <c r="F4" s="42"/>
      <c r="G4" s="42"/>
      <c r="H4" s="154" t="s">
        <v>41</v>
      </c>
      <c r="I4" s="42"/>
      <c r="J4" s="42"/>
      <c r="K4" s="42"/>
      <c r="L4" s="42"/>
      <c r="M4" s="45"/>
      <c r="N4" s="42"/>
    </row>
    <row r="5" spans="1:18" ht="58.5" customHeight="1" x14ac:dyDescent="0.2">
      <c r="A5" s="45"/>
      <c r="B5" s="42"/>
      <c r="C5" s="42"/>
      <c r="D5" s="211" t="s">
        <v>42</v>
      </c>
      <c r="E5" s="71"/>
      <c r="F5" s="42"/>
      <c r="G5" s="42"/>
      <c r="H5" s="212" t="s">
        <v>43</v>
      </c>
      <c r="I5" s="42"/>
      <c r="J5" s="42"/>
      <c r="K5" s="42"/>
      <c r="L5" s="42"/>
      <c r="M5" s="45"/>
      <c r="N5" s="42"/>
    </row>
    <row r="6" spans="1:18" ht="28.5" customHeight="1" x14ac:dyDescent="0.2">
      <c r="A6" s="45"/>
      <c r="B6" s="163" t="s">
        <v>44</v>
      </c>
      <c r="C6" s="108"/>
      <c r="D6" s="164"/>
      <c r="E6" s="71"/>
      <c r="F6" s="42"/>
      <c r="G6" s="165"/>
      <c r="H6" s="258"/>
      <c r="I6" s="42"/>
      <c r="J6" s="108" t="s">
        <v>45</v>
      </c>
      <c r="K6" s="66"/>
      <c r="L6" s="42"/>
      <c r="M6" s="45"/>
      <c r="N6" s="42"/>
    </row>
    <row r="7" spans="1:18" ht="18.399999999999999" customHeight="1" x14ac:dyDescent="0.2">
      <c r="A7" s="45"/>
      <c r="B7" s="70" t="s">
        <v>29</v>
      </c>
      <c r="C7" s="71"/>
      <c r="D7" s="197">
        <f>'HCS-TxHmL ISS-p1'!D41</f>
        <v>0</v>
      </c>
      <c r="E7" s="124"/>
      <c r="F7" s="72" t="s">
        <v>46</v>
      </c>
      <c r="G7" s="109"/>
      <c r="H7" s="259"/>
      <c r="I7" s="72" t="s">
        <v>47</v>
      </c>
      <c r="J7" s="107">
        <f t="shared" ref="J7:J12" si="0">D7*H7</f>
        <v>0</v>
      </c>
      <c r="K7" s="66"/>
      <c r="L7" s="42"/>
      <c r="M7" s="45"/>
      <c r="N7" s="42"/>
      <c r="R7" s="90"/>
    </row>
    <row r="8" spans="1:18" ht="19.149999999999999" customHeight="1" x14ac:dyDescent="0.2">
      <c r="A8" s="45"/>
      <c r="B8" s="70" t="s">
        <v>31</v>
      </c>
      <c r="C8" s="71"/>
      <c r="D8" s="197">
        <f>'HCS-TxHmL ISS-p1'!D42</f>
        <v>0</v>
      </c>
      <c r="E8" s="125"/>
      <c r="F8" s="72" t="s">
        <v>46</v>
      </c>
      <c r="G8" s="109"/>
      <c r="H8" s="259"/>
      <c r="I8" s="72" t="s">
        <v>47</v>
      </c>
      <c r="J8" s="107">
        <f t="shared" si="0"/>
        <v>0</v>
      </c>
      <c r="K8" s="66"/>
      <c r="L8" s="42"/>
      <c r="M8" s="45"/>
      <c r="N8" s="42"/>
    </row>
    <row r="9" spans="1:18" ht="18.399999999999999" customHeight="1" x14ac:dyDescent="0.2">
      <c r="A9" s="45"/>
      <c r="B9" s="70" t="s">
        <v>32</v>
      </c>
      <c r="C9" s="71"/>
      <c r="D9" s="197">
        <f>'HCS-TxHmL ISS-p1'!D43</f>
        <v>0</v>
      </c>
      <c r="E9" s="125"/>
      <c r="F9" s="72" t="s">
        <v>46</v>
      </c>
      <c r="G9" s="109"/>
      <c r="H9" s="259"/>
      <c r="I9" s="72" t="s">
        <v>47</v>
      </c>
      <c r="J9" s="107">
        <f t="shared" si="0"/>
        <v>0</v>
      </c>
      <c r="K9" s="42"/>
      <c r="L9" s="42"/>
      <c r="M9" s="45"/>
      <c r="N9" s="42"/>
    </row>
    <row r="10" spans="1:18" ht="18.399999999999999" customHeight="1" x14ac:dyDescent="0.2">
      <c r="A10" s="45"/>
      <c r="B10" s="70" t="s">
        <v>33</v>
      </c>
      <c r="C10" s="71"/>
      <c r="D10" s="197">
        <f>'HCS-TxHmL ISS-p1'!D44</f>
        <v>0</v>
      </c>
      <c r="E10" s="125"/>
      <c r="F10" s="72" t="s">
        <v>46</v>
      </c>
      <c r="G10" s="109"/>
      <c r="H10" s="259"/>
      <c r="I10" s="72" t="s">
        <v>47</v>
      </c>
      <c r="J10" s="107">
        <f t="shared" si="0"/>
        <v>0</v>
      </c>
      <c r="K10" s="42"/>
      <c r="L10" s="42"/>
      <c r="M10" s="45"/>
      <c r="N10" s="42"/>
    </row>
    <row r="11" spans="1:18" ht="18.399999999999999" customHeight="1" x14ac:dyDescent="0.2">
      <c r="A11" s="45"/>
      <c r="B11" s="70" t="s">
        <v>34</v>
      </c>
      <c r="C11" s="71"/>
      <c r="D11" s="197">
        <f>'HCS-TxHmL ISS-p1'!D45</f>
        <v>0</v>
      </c>
      <c r="E11" s="125"/>
      <c r="F11" s="72" t="s">
        <v>46</v>
      </c>
      <c r="G11" s="109"/>
      <c r="H11" s="259"/>
      <c r="I11" s="72" t="s">
        <v>47</v>
      </c>
      <c r="J11" s="107">
        <f t="shared" si="0"/>
        <v>0</v>
      </c>
      <c r="K11" s="111"/>
      <c r="L11" s="42"/>
      <c r="M11" s="45"/>
      <c r="N11" s="42"/>
    </row>
    <row r="12" spans="1:18" ht="18.399999999999999" customHeight="1" x14ac:dyDescent="0.2">
      <c r="A12" s="45"/>
      <c r="B12" s="70" t="s">
        <v>35</v>
      </c>
      <c r="C12" s="71"/>
      <c r="D12" s="197">
        <f>'HCS-TxHmL ISS-p1'!D46</f>
        <v>0</v>
      </c>
      <c r="E12" s="125"/>
      <c r="F12" s="72" t="s">
        <v>46</v>
      </c>
      <c r="G12" s="110"/>
      <c r="H12" s="259"/>
      <c r="I12" s="72" t="s">
        <v>47</v>
      </c>
      <c r="J12" s="107">
        <f t="shared" si="0"/>
        <v>0</v>
      </c>
      <c r="K12" s="111"/>
      <c r="L12" s="42"/>
      <c r="M12" s="45"/>
      <c r="N12" s="42"/>
    </row>
    <row r="13" spans="1:18" ht="18.399999999999999" customHeight="1" x14ac:dyDescent="0.2">
      <c r="A13" s="45"/>
      <c r="B13" s="73"/>
      <c r="C13" s="73"/>
      <c r="D13" s="238"/>
      <c r="E13" s="239"/>
      <c r="F13" s="72"/>
      <c r="G13" s="240"/>
      <c r="H13" s="242"/>
      <c r="I13" s="72"/>
      <c r="J13" s="241"/>
      <c r="K13" s="241"/>
      <c r="L13" s="42"/>
      <c r="M13" s="45"/>
      <c r="N13" s="42"/>
    </row>
    <row r="14" spans="1:18" ht="18.399999999999999" customHeight="1" x14ac:dyDescent="0.2">
      <c r="A14" s="45"/>
      <c r="B14" s="73" t="s">
        <v>48</v>
      </c>
      <c r="C14" s="73"/>
      <c r="D14" s="243">
        <f>SUM(D7:D12)</f>
        <v>0</v>
      </c>
      <c r="E14" s="239"/>
      <c r="F14" s="72"/>
      <c r="G14" s="240"/>
      <c r="H14" s="242"/>
      <c r="I14" s="72"/>
      <c r="J14" s="107">
        <f>SUM(J7:J12)</f>
        <v>0</v>
      </c>
      <c r="K14" s="241"/>
      <c r="L14" s="42"/>
      <c r="M14" s="45"/>
      <c r="N14" s="42"/>
    </row>
    <row r="15" spans="1:18" ht="28.5" x14ac:dyDescent="0.2">
      <c r="A15" s="45"/>
      <c r="B15" s="73"/>
      <c r="C15" s="73"/>
      <c r="D15" s="207" t="s">
        <v>49</v>
      </c>
      <c r="E15" s="42"/>
      <c r="F15" s="42"/>
      <c r="G15" s="108"/>
      <c r="H15" s="108"/>
      <c r="I15" s="72"/>
      <c r="J15" s="163" t="s">
        <v>50</v>
      </c>
      <c r="K15" s="74"/>
      <c r="L15" s="42"/>
      <c r="M15" s="45"/>
      <c r="N15" s="42"/>
    </row>
    <row r="16" spans="1:18" ht="14.25" x14ac:dyDescent="0.2">
      <c r="A16" s="45"/>
      <c r="B16" s="73"/>
      <c r="C16" s="73"/>
      <c r="D16" s="108"/>
      <c r="E16" s="42"/>
      <c r="F16" s="42"/>
      <c r="G16" s="108"/>
      <c r="H16" s="108"/>
      <c r="I16" s="72"/>
      <c r="J16" s="42"/>
      <c r="K16" s="74"/>
      <c r="L16" s="42"/>
      <c r="M16" s="45"/>
      <c r="N16" s="42"/>
    </row>
    <row r="17" spans="1:15" s="76" customFormat="1" ht="24.6" customHeight="1" x14ac:dyDescent="0.2">
      <c r="A17" s="85" t="s">
        <v>90</v>
      </c>
      <c r="B17" s="54"/>
      <c r="C17" s="54"/>
      <c r="D17" s="54"/>
      <c r="E17" s="54"/>
      <c r="F17" s="54"/>
      <c r="G17" s="54"/>
      <c r="H17" s="251"/>
      <c r="I17" s="251"/>
      <c r="J17" s="251"/>
      <c r="K17" s="251"/>
      <c r="L17" s="132"/>
      <c r="M17" s="168"/>
      <c r="N17" s="42"/>
    </row>
    <row r="18" spans="1:15" s="76" customFormat="1" ht="17.100000000000001" customHeight="1" x14ac:dyDescent="0.2">
      <c r="A18" s="252"/>
      <c r="B18" s="253"/>
      <c r="C18" s="254"/>
      <c r="D18" s="255" t="s">
        <v>53</v>
      </c>
      <c r="E18" s="254"/>
      <c r="F18" s="254"/>
      <c r="G18" s="254"/>
      <c r="H18" s="256" t="s">
        <v>54</v>
      </c>
      <c r="I18" s="254"/>
      <c r="J18" s="257"/>
      <c r="K18" s="136"/>
      <c r="L18" s="138"/>
      <c r="M18" s="168"/>
      <c r="N18" s="42"/>
    </row>
    <row r="19" spans="1:15" s="76" customFormat="1" ht="12.4" customHeight="1" x14ac:dyDescent="0.2">
      <c r="A19" s="221"/>
      <c r="B19" s="169"/>
      <c r="C19" s="170"/>
      <c r="D19" s="170"/>
      <c r="E19" s="170"/>
      <c r="F19" s="170"/>
      <c r="G19" s="170"/>
      <c r="H19" s="170"/>
      <c r="I19" s="170"/>
      <c r="J19" s="222"/>
      <c r="K19" s="223"/>
      <c r="L19" s="223"/>
      <c r="M19" s="66"/>
      <c r="N19" s="42"/>
    </row>
    <row r="20" spans="1:15" ht="14.25" x14ac:dyDescent="0.2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1"/>
      <c r="L20" s="174"/>
      <c r="M20" s="45"/>
      <c r="N20" s="42"/>
    </row>
    <row r="21" spans="1:15" ht="30.4" customHeight="1" x14ac:dyDescent="0.2">
      <c r="A21" s="219"/>
      <c r="B21" s="218" t="s">
        <v>55</v>
      </c>
      <c r="C21" s="156"/>
      <c r="D21" s="65" t="s">
        <v>91</v>
      </c>
      <c r="E21" s="215"/>
      <c r="F21" s="215"/>
      <c r="G21" s="215"/>
      <c r="H21" s="215"/>
      <c r="I21" s="156"/>
      <c r="J21" s="217">
        <f>IFERROR(J14/D14,0)</f>
        <v>0</v>
      </c>
      <c r="K21" s="45"/>
      <c r="L21" s="42"/>
      <c r="M21" s="45"/>
      <c r="N21" s="42"/>
    </row>
    <row r="22" spans="1:15" ht="13.9" customHeight="1" x14ac:dyDescent="0.2">
      <c r="A22" s="134"/>
      <c r="B22" s="220"/>
      <c r="C22" s="137"/>
      <c r="D22" s="135"/>
      <c r="E22" s="157"/>
      <c r="F22" s="157"/>
      <c r="G22" s="157"/>
      <c r="H22" s="157"/>
      <c r="I22" s="137"/>
      <c r="J22" s="224"/>
      <c r="K22" s="137"/>
      <c r="L22" s="171"/>
      <c r="M22" s="42"/>
      <c r="N22" s="42"/>
    </row>
    <row r="23" spans="1:15" ht="14.25" x14ac:dyDescent="0.2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42"/>
      <c r="N23" s="42"/>
    </row>
    <row r="24" spans="1:15" ht="27" customHeight="1" x14ac:dyDescent="0.2">
      <c r="A24" s="172"/>
      <c r="B24" s="188" t="s">
        <v>57</v>
      </c>
      <c r="C24" s="63" t="s">
        <v>92</v>
      </c>
      <c r="D24" s="63"/>
      <c r="E24" s="63"/>
      <c r="F24" s="63"/>
      <c r="G24" s="63"/>
      <c r="H24" s="63"/>
      <c r="I24" s="63"/>
      <c r="J24" s="63"/>
      <c r="K24" s="63"/>
      <c r="L24" s="173"/>
      <c r="M24" s="130"/>
      <c r="N24" s="174"/>
      <c r="O24" s="77"/>
    </row>
    <row r="25" spans="1:15" s="76" customFormat="1" ht="15" x14ac:dyDescent="0.2">
      <c r="A25" s="45"/>
      <c r="C25" s="42"/>
      <c r="D25" s="175" t="s">
        <v>40</v>
      </c>
      <c r="E25" s="66"/>
      <c r="F25" s="66"/>
      <c r="G25" s="66"/>
      <c r="H25" s="175" t="s">
        <v>41</v>
      </c>
      <c r="I25" s="66"/>
      <c r="J25" s="175" t="s">
        <v>45</v>
      </c>
      <c r="K25" s="66"/>
      <c r="L25" s="175" t="s">
        <v>59</v>
      </c>
      <c r="M25" s="42"/>
      <c r="N25" s="175" t="s">
        <v>93</v>
      </c>
      <c r="O25" s="78"/>
    </row>
    <row r="26" spans="1:15" s="76" customFormat="1" ht="64.5" customHeight="1" x14ac:dyDescent="0.2">
      <c r="A26" s="45"/>
      <c r="B26" s="244"/>
      <c r="C26" s="42"/>
      <c r="D26" s="163" t="s">
        <v>94</v>
      </c>
      <c r="E26" s="66"/>
      <c r="F26" s="163" t="s">
        <v>95</v>
      </c>
      <c r="G26" s="66"/>
      <c r="H26" s="163" t="s">
        <v>63</v>
      </c>
      <c r="I26" s="176"/>
      <c r="J26" s="163" t="s">
        <v>64</v>
      </c>
      <c r="K26" s="66"/>
      <c r="L26" s="163" t="s">
        <v>65</v>
      </c>
      <c r="M26" s="42"/>
      <c r="N26" s="163" t="s">
        <v>66</v>
      </c>
      <c r="O26" s="78"/>
    </row>
    <row r="27" spans="1:15" s="76" customFormat="1" ht="22.5" customHeight="1" x14ac:dyDescent="0.2">
      <c r="A27" s="39"/>
      <c r="B27" s="245"/>
      <c r="C27" s="206"/>
      <c r="D27" s="179">
        <f>J21</f>
        <v>0</v>
      </c>
      <c r="E27" s="177" t="s">
        <v>67</v>
      </c>
      <c r="F27" s="236">
        <v>0.9</v>
      </c>
      <c r="G27" s="177" t="s">
        <v>47</v>
      </c>
      <c r="H27" s="179">
        <f>ROUND(D27*F27,2)</f>
        <v>0</v>
      </c>
      <c r="I27" s="178"/>
      <c r="J27" s="179">
        <f>SUM(D27-H27)</f>
        <v>0</v>
      </c>
      <c r="K27" s="66"/>
      <c r="L27" s="179">
        <f>'HCS-TxHmL ISS-p1'!D36</f>
        <v>0</v>
      </c>
      <c r="M27" s="206"/>
      <c r="N27" s="180">
        <f>MAX(0,H27-L27)</f>
        <v>0</v>
      </c>
      <c r="O27" s="79"/>
    </row>
    <row r="28" spans="1:15" s="76" customFormat="1" ht="17.25" x14ac:dyDescent="0.3">
      <c r="A28" s="134"/>
      <c r="B28" s="137"/>
      <c r="C28" s="137"/>
      <c r="D28" s="181"/>
      <c r="E28" s="136"/>
      <c r="F28" s="136"/>
      <c r="G28" s="136"/>
      <c r="H28" s="181"/>
      <c r="I28" s="181"/>
      <c r="J28" s="181"/>
      <c r="K28" s="136"/>
      <c r="L28" s="182"/>
      <c r="M28" s="137"/>
      <c r="N28" s="183"/>
      <c r="O28" s="78"/>
    </row>
    <row r="29" spans="1:15" s="76" customFormat="1" ht="9.75" customHeight="1" x14ac:dyDescent="0.2">
      <c r="A29" s="42"/>
      <c r="B29" s="137"/>
      <c r="C29" s="137"/>
      <c r="D29" s="42"/>
      <c r="E29" s="137"/>
      <c r="F29" s="42"/>
      <c r="G29" s="42"/>
      <c r="H29" s="42"/>
      <c r="I29" s="136"/>
      <c r="J29" s="66"/>
      <c r="K29" s="136"/>
      <c r="L29" s="66"/>
      <c r="M29" s="66"/>
      <c r="N29" s="66"/>
      <c r="O29" s="75"/>
    </row>
    <row r="30" spans="1:15" s="76" customFormat="1" ht="15" x14ac:dyDescent="0.2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32"/>
      <c r="O30" s="75"/>
    </row>
    <row r="31" spans="1:15" s="76" customFormat="1" ht="15" x14ac:dyDescent="0.2">
      <c r="A31" s="45"/>
      <c r="B31" s="42"/>
      <c r="C31" s="184" t="s">
        <v>68</v>
      </c>
      <c r="D31" s="184"/>
      <c r="E31" s="184"/>
      <c r="F31" s="184"/>
      <c r="G31" s="184"/>
      <c r="H31" s="184"/>
      <c r="I31" s="42"/>
      <c r="J31" s="42"/>
      <c r="K31" s="42"/>
      <c r="L31" s="42"/>
      <c r="M31" s="66"/>
      <c r="N31" s="94"/>
      <c r="O31" s="75"/>
    </row>
    <row r="32" spans="1:15" s="76" customFormat="1" ht="15" x14ac:dyDescent="0.2">
      <c r="A32" s="45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66"/>
      <c r="N32" s="94"/>
      <c r="O32" s="75"/>
    </row>
    <row r="33" spans="1:15" s="76" customFormat="1" ht="15" x14ac:dyDescent="0.2">
      <c r="A33" s="45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66"/>
      <c r="N33" s="94"/>
      <c r="O33" s="75"/>
    </row>
    <row r="34" spans="1:15" s="76" customFormat="1" ht="15" customHeight="1" x14ac:dyDescent="0.2">
      <c r="A34" s="185">
        <v>1</v>
      </c>
      <c r="B34" s="186" t="s">
        <v>69</v>
      </c>
      <c r="C34" s="187"/>
      <c r="D34" s="187"/>
      <c r="E34" s="187"/>
      <c r="F34" s="187"/>
      <c r="G34" s="187"/>
      <c r="H34" s="187"/>
      <c r="I34" s="187"/>
      <c r="J34" s="187"/>
      <c r="K34" s="187"/>
      <c r="L34" s="42"/>
      <c r="M34" s="66"/>
      <c r="N34" s="94"/>
      <c r="O34" s="75"/>
    </row>
    <row r="35" spans="1:15" s="76" customFormat="1" ht="15" customHeight="1" x14ac:dyDescent="0.2">
      <c r="A35" s="185"/>
      <c r="B35" s="186" t="s">
        <v>70</v>
      </c>
      <c r="C35" s="187"/>
      <c r="D35" s="187"/>
      <c r="E35" s="187"/>
      <c r="F35" s="187"/>
      <c r="G35" s="187"/>
      <c r="H35" s="187"/>
      <c r="I35" s="187"/>
      <c r="J35" s="187"/>
      <c r="K35" s="187"/>
      <c r="L35" s="42"/>
      <c r="M35" s="66"/>
      <c r="N35" s="94"/>
      <c r="O35" s="75"/>
    </row>
    <row r="36" spans="1:15" s="76" customFormat="1" ht="14.65" customHeight="1" x14ac:dyDescent="0.2">
      <c r="A36" s="45"/>
      <c r="B36" s="248" t="s">
        <v>71</v>
      </c>
      <c r="C36" s="187"/>
      <c r="D36" s="187"/>
      <c r="E36" s="187"/>
      <c r="F36" s="187"/>
      <c r="G36" s="187"/>
      <c r="H36" s="187"/>
      <c r="I36" s="187"/>
      <c r="J36" s="187"/>
      <c r="K36" s="187"/>
      <c r="L36" s="42"/>
      <c r="M36" s="66"/>
      <c r="N36" s="94"/>
      <c r="O36" s="75"/>
    </row>
    <row r="37" spans="1:15" s="76" customFormat="1" ht="14.65" customHeight="1" x14ac:dyDescent="0.2">
      <c r="A37" s="45"/>
      <c r="B37" s="248"/>
      <c r="C37" s="187"/>
      <c r="D37" s="187"/>
      <c r="E37" s="187"/>
      <c r="F37" s="187"/>
      <c r="G37" s="187"/>
      <c r="H37" s="187"/>
      <c r="I37" s="187"/>
      <c r="J37" s="187"/>
      <c r="K37" s="187"/>
      <c r="L37" s="42"/>
      <c r="M37" s="66"/>
      <c r="N37" s="94"/>
      <c r="O37" s="75"/>
    </row>
    <row r="38" spans="1:15" s="76" customFormat="1" ht="15" customHeight="1" x14ac:dyDescent="0.2">
      <c r="A38" s="45">
        <v>2</v>
      </c>
      <c r="B38" s="186" t="s">
        <v>72</v>
      </c>
      <c r="C38" s="187"/>
      <c r="D38" s="187"/>
      <c r="E38" s="187"/>
      <c r="F38" s="187"/>
      <c r="G38" s="187"/>
      <c r="H38" s="187"/>
      <c r="I38" s="187"/>
      <c r="J38" s="187"/>
      <c r="K38" s="187"/>
      <c r="L38" s="42"/>
      <c r="M38" s="66"/>
      <c r="N38" s="94"/>
      <c r="O38" s="75"/>
    </row>
    <row r="39" spans="1:15" s="76" customFormat="1" ht="15" x14ac:dyDescent="0.2">
      <c r="A39" s="45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66"/>
      <c r="N39" s="94"/>
      <c r="O39" s="75"/>
    </row>
    <row r="40" spans="1:15" s="76" customFormat="1" ht="15" customHeight="1" x14ac:dyDescent="0.2">
      <c r="A40" s="45">
        <v>3</v>
      </c>
      <c r="B40" s="186" t="s">
        <v>73</v>
      </c>
      <c r="C40" s="187"/>
      <c r="D40" s="187"/>
      <c r="E40" s="187"/>
      <c r="F40" s="187"/>
      <c r="G40" s="187"/>
      <c r="H40" s="187"/>
      <c r="I40" s="187"/>
      <c r="J40" s="187"/>
      <c r="K40" s="187"/>
      <c r="L40" s="42"/>
      <c r="M40" s="66"/>
      <c r="N40" s="94"/>
      <c r="O40" s="75"/>
    </row>
    <row r="41" spans="1:15" s="76" customFormat="1" ht="15" x14ac:dyDescent="0.2">
      <c r="A41" s="45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42"/>
      <c r="M41" s="66"/>
      <c r="N41" s="94"/>
      <c r="O41" s="75"/>
    </row>
    <row r="42" spans="1:15" s="76" customFormat="1" ht="15" customHeight="1" x14ac:dyDescent="0.2">
      <c r="A42" s="45">
        <v>4</v>
      </c>
      <c r="B42" s="186" t="s">
        <v>74</v>
      </c>
      <c r="C42" s="187"/>
      <c r="D42" s="187"/>
      <c r="E42" s="187"/>
      <c r="F42" s="187"/>
      <c r="G42" s="187"/>
      <c r="H42" s="187"/>
      <c r="I42" s="187"/>
      <c r="J42" s="187"/>
      <c r="K42" s="187"/>
      <c r="L42" s="42"/>
      <c r="M42" s="66"/>
      <c r="N42" s="94"/>
      <c r="O42" s="75"/>
    </row>
    <row r="43" spans="1:15" s="76" customFormat="1" ht="15" x14ac:dyDescent="0.2">
      <c r="A43" s="45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42"/>
      <c r="M43" s="66"/>
      <c r="N43" s="94"/>
      <c r="O43" s="75"/>
    </row>
    <row r="44" spans="1:15" s="76" customFormat="1" ht="15" customHeight="1" x14ac:dyDescent="0.2">
      <c r="A44" s="185">
        <v>5</v>
      </c>
      <c r="B44" s="186" t="s">
        <v>75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6"/>
      <c r="M44" s="66"/>
      <c r="N44" s="94"/>
      <c r="O44" s="75"/>
    </row>
    <row r="45" spans="1:15" s="76" customFormat="1" ht="15" x14ac:dyDescent="0.2">
      <c r="A45" s="185"/>
      <c r="B45" s="186" t="s">
        <v>76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6"/>
      <c r="M45" s="66"/>
      <c r="N45" s="94"/>
      <c r="O45" s="75"/>
    </row>
    <row r="46" spans="1:15" s="76" customFormat="1" ht="15" x14ac:dyDescent="0.2">
      <c r="A46" s="45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42"/>
      <c r="M46" s="66"/>
      <c r="N46" s="94"/>
      <c r="O46" s="75"/>
    </row>
    <row r="47" spans="1:15" s="76" customFormat="1" ht="15" customHeight="1" x14ac:dyDescent="0.2">
      <c r="A47" s="185">
        <v>6</v>
      </c>
      <c r="B47" s="186" t="s">
        <v>77</v>
      </c>
      <c r="C47" s="187"/>
      <c r="D47" s="187"/>
      <c r="E47" s="187"/>
      <c r="F47" s="187"/>
      <c r="G47" s="187"/>
      <c r="H47" s="187"/>
      <c r="I47" s="187"/>
      <c r="J47" s="187"/>
      <c r="K47" s="187"/>
      <c r="L47" s="42"/>
      <c r="M47" s="66"/>
      <c r="N47" s="94"/>
      <c r="O47" s="75"/>
    </row>
    <row r="48" spans="1:15" s="76" customFormat="1" ht="15" x14ac:dyDescent="0.2">
      <c r="A48" s="134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6"/>
      <c r="N48" s="138"/>
      <c r="O48" s="75"/>
    </row>
    <row r="49" spans="1:15" s="76" customFormat="1" ht="1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66"/>
      <c r="N49" s="66"/>
      <c r="O49" s="75"/>
    </row>
    <row r="50" spans="1:15" s="76" customFormat="1" ht="15" customHeight="1" x14ac:dyDescent="0.2">
      <c r="A50" s="85" t="s">
        <v>78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189"/>
      <c r="M50" s="190"/>
      <c r="N50" s="191"/>
      <c r="O50" s="75"/>
    </row>
    <row r="51" spans="1:15" s="76" customFormat="1" ht="15" x14ac:dyDescent="0.2">
      <c r="A51" s="237" t="s">
        <v>79</v>
      </c>
      <c r="B51" s="42"/>
      <c r="C51" s="60"/>
      <c r="D51" s="60"/>
      <c r="E51" s="60"/>
      <c r="F51" s="60"/>
      <c r="G51" s="60"/>
      <c r="H51" s="60"/>
      <c r="I51" s="60"/>
      <c r="J51" s="60"/>
      <c r="K51" s="60"/>
      <c r="L51" s="192"/>
      <c r="M51" s="193"/>
      <c r="N51" s="194"/>
      <c r="O51" s="75"/>
    </row>
    <row r="52" spans="1:15" s="76" customFormat="1" ht="15" x14ac:dyDescent="0.2">
      <c r="A52" s="237" t="s">
        <v>80</v>
      </c>
      <c r="B52" s="42"/>
      <c r="C52" s="60"/>
      <c r="D52" s="60"/>
      <c r="E52" s="60"/>
      <c r="F52" s="60"/>
      <c r="G52" s="60"/>
      <c r="H52" s="60"/>
      <c r="I52" s="60"/>
      <c r="J52" s="60"/>
      <c r="K52" s="60"/>
      <c r="L52" s="192"/>
      <c r="M52" s="193"/>
      <c r="N52" s="194"/>
      <c r="O52" s="75"/>
    </row>
    <row r="53" spans="1:15" s="76" customFormat="1" ht="15" customHeight="1" x14ac:dyDescent="0.2">
      <c r="A53" s="68" t="s">
        <v>81</v>
      </c>
      <c r="B53" s="137"/>
      <c r="C53" s="87"/>
      <c r="D53" s="87"/>
      <c r="E53" s="87"/>
      <c r="F53" s="87"/>
      <c r="G53" s="87"/>
      <c r="H53" s="87"/>
      <c r="I53" s="87"/>
      <c r="J53" s="87"/>
      <c r="K53" s="87"/>
      <c r="L53" s="195"/>
      <c r="M53" s="196"/>
      <c r="N53" s="69"/>
      <c r="O53" s="75"/>
    </row>
  </sheetData>
  <sheetProtection algorithmName="SHA-512" hashValue="Glp6/UG4b7KiVRexvtViZLIYjWeKW/QIZYzvSn6hlZfgsetouRmWCRSy15NgM6SHTguP8WcNlIasoX0r0LXx0w==" saltValue="FfJZM07XTREyUXKNG4LS/A==" spinCount="100000" sheet="1" objects="1" scenarios="1"/>
  <hyperlinks>
    <hyperlink ref="H18" r:id="rId1" xr:uid="{53BAAF85-E270-4B16-A9E2-67901E27AAB0}"/>
  </hyperlinks>
  <pageMargins left="0.7" right="0.7" top="0.75" bottom="0.75" header="0.3" footer="0.3"/>
  <pageSetup scale="52" orientation="landscape" r:id="rId2"/>
  <headerFooter>
    <oddFooter>&amp;A</oddFooter>
  </headerFooter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7"/>
  <sheetViews>
    <sheetView showGridLines="0" zoomScaleNormal="100" workbookViewId="0">
      <selection activeCell="L11" sqref="L11"/>
    </sheetView>
  </sheetViews>
  <sheetFormatPr defaultColWidth="9.42578125" defaultRowHeight="12.75" x14ac:dyDescent="0.2"/>
  <cols>
    <col min="1" max="1" width="2.5703125" style="38" customWidth="1"/>
    <col min="2" max="2" width="11.85546875" style="38" customWidth="1"/>
    <col min="3" max="3" width="77.7109375" style="38" customWidth="1"/>
    <col min="4" max="4" width="23.28515625" style="38" customWidth="1"/>
    <col min="5" max="5" width="7" style="37" customWidth="1"/>
    <col min="6" max="6" width="2.42578125" style="37" customWidth="1"/>
    <col min="7" max="7" width="10.5703125" style="37" customWidth="1"/>
    <col min="8" max="8" width="0.5703125" style="37" customWidth="1"/>
    <col min="9" max="9" width="15.5703125" style="37" customWidth="1"/>
    <col min="10" max="11" width="2.42578125" style="37" customWidth="1"/>
    <col min="12" max="12" width="7.5703125" style="37" customWidth="1"/>
    <col min="13" max="13" width="1.5703125" style="37" customWidth="1"/>
    <col min="14" max="14" width="7.5703125" style="37" customWidth="1"/>
    <col min="15" max="16384" width="9.42578125" style="38"/>
  </cols>
  <sheetData>
    <row r="1" spans="1:14" s="35" customFormat="1" ht="86.25" customHeight="1" x14ac:dyDescent="0.2">
      <c r="A1" s="100" t="s">
        <v>96</v>
      </c>
      <c r="B1" s="114"/>
      <c r="C1" s="114"/>
      <c r="D1" s="114"/>
      <c r="E1" s="114"/>
      <c r="F1" s="115"/>
      <c r="G1" s="96"/>
      <c r="H1" s="96"/>
      <c r="I1" s="96"/>
      <c r="J1" s="96"/>
      <c r="K1" s="96"/>
      <c r="L1" s="101"/>
    </row>
    <row r="2" spans="1:14" s="36" customFormat="1" ht="17.25" customHeight="1" x14ac:dyDescent="0.2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101"/>
    </row>
    <row r="3" spans="1:14" ht="20.100000000000001" customHeight="1" x14ac:dyDescent="0.2">
      <c r="A3" s="129"/>
      <c r="B3" s="273" t="s">
        <v>2</v>
      </c>
      <c r="C3" s="63" t="s">
        <v>97</v>
      </c>
      <c r="D3" s="130"/>
      <c r="E3" s="130"/>
      <c r="F3" s="174"/>
      <c r="G3" s="66"/>
      <c r="N3" s="38"/>
    </row>
    <row r="4" spans="1:14" ht="5.0999999999999996" customHeight="1" x14ac:dyDescent="0.2">
      <c r="A4" s="45"/>
      <c r="B4" s="44"/>
      <c r="C4" s="42"/>
      <c r="D4" s="66"/>
      <c r="E4" s="66"/>
      <c r="F4" s="94"/>
      <c r="G4" s="66"/>
      <c r="N4" s="38"/>
    </row>
    <row r="5" spans="1:14" ht="20.100000000000001" customHeight="1" x14ac:dyDescent="0.2">
      <c r="A5" s="45"/>
      <c r="B5" s="44"/>
      <c r="C5" s="133"/>
      <c r="D5" s="66"/>
      <c r="E5" s="66"/>
      <c r="F5" s="94"/>
      <c r="G5" s="66"/>
      <c r="N5" s="38"/>
    </row>
    <row r="6" spans="1:14" ht="15.75" customHeight="1" x14ac:dyDescent="0.2">
      <c r="A6" s="45"/>
      <c r="B6" s="44"/>
      <c r="C6" s="66" t="s">
        <v>4</v>
      </c>
      <c r="D6" s="66"/>
      <c r="E6" s="66"/>
      <c r="F6" s="94"/>
      <c r="G6" s="66"/>
      <c r="N6" s="38"/>
    </row>
    <row r="7" spans="1:14" ht="5.0999999999999996" customHeight="1" x14ac:dyDescent="0.2">
      <c r="A7" s="45"/>
      <c r="B7" s="44"/>
      <c r="C7" s="42"/>
      <c r="D7" s="66"/>
      <c r="E7" s="66"/>
      <c r="F7" s="94"/>
      <c r="G7" s="66"/>
      <c r="N7" s="38"/>
    </row>
    <row r="8" spans="1:14" ht="20.100000000000001" customHeight="1" x14ac:dyDescent="0.2">
      <c r="A8" s="45"/>
      <c r="B8" s="44"/>
      <c r="C8" s="133"/>
      <c r="D8" s="66"/>
      <c r="E8" s="66"/>
      <c r="F8" s="94"/>
      <c r="G8" s="66"/>
      <c r="N8" s="38"/>
    </row>
    <row r="9" spans="1:14" ht="19.5" customHeight="1" x14ac:dyDescent="0.2">
      <c r="A9" s="45"/>
      <c r="B9" s="44"/>
      <c r="C9" s="66" t="s">
        <v>5</v>
      </c>
      <c r="D9" s="66"/>
      <c r="E9" s="66"/>
      <c r="F9" s="94"/>
      <c r="G9" s="66"/>
      <c r="N9" s="38"/>
    </row>
    <row r="10" spans="1:14" ht="10.35" customHeight="1" x14ac:dyDescent="0.2">
      <c r="A10" s="134"/>
      <c r="B10" s="135"/>
      <c r="C10" s="136"/>
      <c r="D10" s="136"/>
      <c r="E10" s="136"/>
      <c r="F10" s="138"/>
      <c r="G10" s="66"/>
      <c r="N10" s="38"/>
    </row>
    <row r="11" spans="1:14" ht="10.35" customHeight="1" x14ac:dyDescent="0.2">
      <c r="A11" s="42"/>
      <c r="B11" s="44"/>
      <c r="C11" s="66"/>
      <c r="D11" s="66"/>
      <c r="E11" s="66"/>
      <c r="F11" s="66"/>
      <c r="G11" s="66"/>
      <c r="N11" s="38"/>
    </row>
    <row r="12" spans="1:14" ht="20.100000000000001" customHeight="1" x14ac:dyDescent="0.2">
      <c r="A12" s="45"/>
      <c r="B12" s="139" t="s">
        <v>6</v>
      </c>
      <c r="C12" s="270" t="s">
        <v>98</v>
      </c>
      <c r="D12" s="42"/>
      <c r="E12" s="42"/>
      <c r="F12" s="41"/>
      <c r="G12" s="66"/>
      <c r="N12" s="38"/>
    </row>
    <row r="13" spans="1:14" ht="5.0999999999999996" customHeight="1" x14ac:dyDescent="0.2">
      <c r="A13" s="45"/>
      <c r="B13" s="44"/>
      <c r="C13" s="42"/>
      <c r="D13" s="66"/>
      <c r="E13" s="66"/>
      <c r="F13" s="94"/>
      <c r="G13" s="66"/>
      <c r="N13" s="38"/>
    </row>
    <row r="14" spans="1:14" s="42" customFormat="1" ht="27" customHeight="1" x14ac:dyDescent="0.2">
      <c r="A14" s="45"/>
      <c r="B14" s="128" t="s">
        <v>99</v>
      </c>
      <c r="C14" s="63"/>
      <c r="D14" s="81"/>
      <c r="E14" s="86"/>
      <c r="F14" s="46"/>
      <c r="G14" s="44"/>
      <c r="H14" s="44"/>
      <c r="I14" s="47"/>
      <c r="J14" s="48"/>
      <c r="K14" s="48"/>
      <c r="L14" s="44"/>
      <c r="M14" s="44"/>
      <c r="N14" s="47"/>
    </row>
    <row r="15" spans="1:14" s="42" customFormat="1" ht="13.15" customHeight="1" x14ac:dyDescent="0.2">
      <c r="A15" s="45"/>
      <c r="B15" s="200"/>
      <c r="C15" s="201" t="s">
        <v>100</v>
      </c>
      <c r="D15" s="82"/>
      <c r="E15" s="120"/>
      <c r="F15" s="46"/>
      <c r="G15" s="44"/>
      <c r="H15" s="44"/>
      <c r="I15" s="47"/>
      <c r="J15" s="48"/>
      <c r="K15" s="48"/>
      <c r="L15" s="44"/>
      <c r="M15" s="44"/>
      <c r="N15" s="47"/>
    </row>
    <row r="16" spans="1:14" s="42" customFormat="1" ht="18.399999999999999" customHeight="1" x14ac:dyDescent="0.2">
      <c r="A16" s="45"/>
      <c r="B16" s="142"/>
      <c r="C16" s="146" t="s">
        <v>21</v>
      </c>
      <c r="D16" s="261"/>
      <c r="E16" s="144" t="s">
        <v>10</v>
      </c>
      <c r="F16" s="46"/>
      <c r="G16" s="44"/>
      <c r="H16" s="44"/>
      <c r="I16" s="47"/>
      <c r="J16" s="48"/>
      <c r="K16" s="48"/>
      <c r="L16" s="44"/>
      <c r="M16" s="44"/>
      <c r="N16" s="47"/>
    </row>
    <row r="17" spans="1:14" s="42" customFormat="1" ht="18.399999999999999" customHeight="1" x14ac:dyDescent="0.2">
      <c r="A17" s="45"/>
      <c r="B17" s="145"/>
      <c r="C17" s="146" t="s">
        <v>11</v>
      </c>
      <c r="D17" s="261"/>
      <c r="E17" s="144" t="s">
        <v>10</v>
      </c>
      <c r="F17" s="46"/>
      <c r="G17" s="44"/>
      <c r="H17" s="44"/>
      <c r="I17" s="47"/>
      <c r="J17" s="48"/>
      <c r="K17" s="48"/>
      <c r="L17" s="44"/>
      <c r="M17" s="44"/>
      <c r="N17" s="47"/>
    </row>
    <row r="18" spans="1:14" s="42" customFormat="1" ht="18.399999999999999" customHeight="1" x14ac:dyDescent="0.2">
      <c r="A18" s="45"/>
      <c r="B18" s="145"/>
      <c r="C18" s="146" t="s">
        <v>12</v>
      </c>
      <c r="D18" s="261"/>
      <c r="E18" s="144" t="s">
        <v>10</v>
      </c>
      <c r="F18" s="46"/>
      <c r="G18" s="44"/>
      <c r="H18" s="44"/>
      <c r="I18" s="47"/>
      <c r="J18" s="48"/>
      <c r="K18" s="48"/>
      <c r="L18" s="44"/>
      <c r="M18" s="44"/>
      <c r="N18" s="47"/>
    </row>
    <row r="19" spans="1:14" s="42" customFormat="1" ht="18.399999999999999" customHeight="1" x14ac:dyDescent="0.2">
      <c r="A19" s="45"/>
      <c r="B19" s="145"/>
      <c r="C19" s="146" t="s">
        <v>13</v>
      </c>
      <c r="D19" s="261"/>
      <c r="E19" s="144" t="s">
        <v>10</v>
      </c>
      <c r="F19" s="46"/>
      <c r="G19" s="44"/>
      <c r="H19" s="44"/>
      <c r="I19" s="47"/>
      <c r="J19" s="48"/>
      <c r="K19" s="48"/>
      <c r="L19" s="44"/>
      <c r="M19" s="44"/>
      <c r="N19" s="47"/>
    </row>
    <row r="20" spans="1:14" s="42" customFormat="1" ht="18.399999999999999" customHeight="1" x14ac:dyDescent="0.2">
      <c r="A20" s="45"/>
      <c r="B20" s="145"/>
      <c r="C20" s="146" t="s">
        <v>14</v>
      </c>
      <c r="D20" s="261"/>
      <c r="E20" s="144" t="s">
        <v>10</v>
      </c>
      <c r="F20" s="46"/>
      <c r="G20" s="44"/>
      <c r="H20" s="44"/>
      <c r="I20" s="47"/>
      <c r="J20" s="48"/>
      <c r="K20" s="48"/>
      <c r="L20" s="44"/>
      <c r="M20" s="44"/>
      <c r="N20" s="47"/>
    </row>
    <row r="21" spans="1:14" s="42" customFormat="1" ht="18.399999999999999" customHeight="1" x14ac:dyDescent="0.2">
      <c r="A21" s="45"/>
      <c r="B21" s="145"/>
      <c r="C21" s="146" t="s">
        <v>15</v>
      </c>
      <c r="D21" s="261"/>
      <c r="E21" s="144" t="s">
        <v>10</v>
      </c>
      <c r="F21" s="46"/>
      <c r="G21" s="44"/>
      <c r="H21" s="44"/>
      <c r="I21" s="47"/>
      <c r="J21" s="48"/>
      <c r="K21" s="48"/>
      <c r="L21" s="44"/>
      <c r="M21" s="44"/>
      <c r="N21" s="47"/>
    </row>
    <row r="22" spans="1:14" s="42" customFormat="1" ht="18.399999999999999" customHeight="1" x14ac:dyDescent="0.2">
      <c r="A22" s="45"/>
      <c r="B22" s="145"/>
      <c r="C22" s="146" t="s">
        <v>16</v>
      </c>
      <c r="D22" s="261"/>
      <c r="E22" s="144" t="s">
        <v>10</v>
      </c>
      <c r="F22" s="46"/>
      <c r="G22" s="44"/>
      <c r="H22" s="44"/>
      <c r="I22" s="47"/>
      <c r="J22" s="48"/>
      <c r="K22" s="48"/>
      <c r="L22" s="44"/>
      <c r="M22" s="44"/>
      <c r="N22" s="47"/>
    </row>
    <row r="23" spans="1:14" s="42" customFormat="1" ht="18.399999999999999" customHeight="1" x14ac:dyDescent="0.2">
      <c r="A23" s="45"/>
      <c r="B23" s="150"/>
      <c r="C23" s="146" t="s">
        <v>17</v>
      </c>
      <c r="D23" s="261"/>
      <c r="E23" s="144" t="s">
        <v>10</v>
      </c>
      <c r="F23" s="46"/>
      <c r="G23" s="44"/>
      <c r="H23" s="44"/>
      <c r="I23" s="47"/>
      <c r="J23" s="48"/>
      <c r="K23" s="48"/>
      <c r="L23" s="44"/>
      <c r="M23" s="44"/>
      <c r="N23" s="47"/>
    </row>
    <row r="24" spans="1:14" s="42" customFormat="1" ht="27" customHeight="1" x14ac:dyDescent="0.2">
      <c r="A24" s="45"/>
      <c r="B24" s="149" t="s">
        <v>101</v>
      </c>
      <c r="C24" s="65"/>
      <c r="D24" s="262">
        <f>SUM(D16:D23)</f>
        <v>0</v>
      </c>
      <c r="E24" s="144" t="s">
        <v>10</v>
      </c>
      <c r="F24" s="46"/>
      <c r="G24" s="44"/>
      <c r="H24" s="44"/>
      <c r="I24" s="47"/>
      <c r="J24" s="48"/>
      <c r="K24" s="48"/>
      <c r="L24" s="44"/>
      <c r="M24" s="44"/>
      <c r="N24" s="47"/>
    </row>
    <row r="25" spans="1:14" s="42" customFormat="1" ht="28.15" customHeight="1" x14ac:dyDescent="0.2">
      <c r="A25" s="45"/>
      <c r="B25" s="198" t="s">
        <v>19</v>
      </c>
      <c r="C25" s="87"/>
      <c r="D25" s="82"/>
      <c r="E25" s="83"/>
      <c r="F25" s="46"/>
      <c r="G25" s="44"/>
      <c r="H25" s="44"/>
      <c r="I25" s="47"/>
      <c r="J25" s="48"/>
      <c r="K25" s="48"/>
      <c r="L25" s="44"/>
      <c r="M25" s="44"/>
      <c r="N25" s="47"/>
    </row>
    <row r="26" spans="1:14" s="42" customFormat="1" ht="27" customHeight="1" x14ac:dyDescent="0.2">
      <c r="A26" s="45"/>
      <c r="B26" s="149" t="s">
        <v>102</v>
      </c>
      <c r="C26" s="65"/>
      <c r="D26" s="51"/>
      <c r="E26" s="49"/>
      <c r="F26" s="46"/>
      <c r="G26" s="44"/>
      <c r="H26" s="44"/>
      <c r="I26" s="47"/>
      <c r="J26" s="48"/>
      <c r="K26" s="48"/>
      <c r="L26" s="44"/>
      <c r="M26" s="44"/>
      <c r="N26" s="47"/>
    </row>
    <row r="27" spans="1:14" s="42" customFormat="1" ht="18.399999999999999" customHeight="1" x14ac:dyDescent="0.2">
      <c r="A27" s="45"/>
      <c r="B27" s="142"/>
      <c r="C27" s="146" t="s">
        <v>9</v>
      </c>
      <c r="D27" s="261"/>
      <c r="E27" s="144" t="s">
        <v>10</v>
      </c>
      <c r="F27" s="46"/>
      <c r="G27" s="44"/>
      <c r="H27" s="44"/>
      <c r="I27" s="47"/>
      <c r="J27" s="48"/>
      <c r="K27" s="48"/>
      <c r="L27" s="44"/>
      <c r="M27" s="44"/>
      <c r="N27" s="47"/>
    </row>
    <row r="28" spans="1:14" s="42" customFormat="1" ht="18.399999999999999" customHeight="1" x14ac:dyDescent="0.2">
      <c r="A28" s="45"/>
      <c r="B28" s="145"/>
      <c r="C28" s="146" t="s">
        <v>11</v>
      </c>
      <c r="D28" s="261"/>
      <c r="E28" s="144" t="s">
        <v>10</v>
      </c>
      <c r="F28" s="46"/>
      <c r="G28" s="44"/>
      <c r="H28" s="44"/>
      <c r="I28" s="47"/>
      <c r="J28" s="48"/>
      <c r="K28" s="48"/>
      <c r="L28" s="44"/>
      <c r="M28" s="44"/>
      <c r="N28" s="47"/>
    </row>
    <row r="29" spans="1:14" s="42" customFormat="1" ht="18.399999999999999" customHeight="1" x14ac:dyDescent="0.2">
      <c r="A29" s="45"/>
      <c r="B29" s="145"/>
      <c r="C29" s="146" t="s">
        <v>12</v>
      </c>
      <c r="D29" s="261"/>
      <c r="E29" s="144" t="s">
        <v>10</v>
      </c>
      <c r="F29" s="46"/>
      <c r="G29" s="44"/>
      <c r="H29" s="44"/>
      <c r="I29" s="47"/>
      <c r="J29" s="48"/>
      <c r="K29" s="48"/>
      <c r="L29" s="44"/>
      <c r="M29" s="44"/>
      <c r="N29" s="47"/>
    </row>
    <row r="30" spans="1:14" s="42" customFormat="1" ht="18.399999999999999" customHeight="1" x14ac:dyDescent="0.2">
      <c r="A30" s="45"/>
      <c r="B30" s="145"/>
      <c r="C30" s="146" t="s">
        <v>13</v>
      </c>
      <c r="D30" s="261"/>
      <c r="E30" s="144" t="s">
        <v>10</v>
      </c>
      <c r="F30" s="46"/>
      <c r="G30" s="44"/>
      <c r="H30" s="44"/>
      <c r="I30" s="47"/>
      <c r="J30" s="48"/>
      <c r="K30" s="48"/>
      <c r="L30" s="44"/>
      <c r="M30" s="44"/>
      <c r="N30" s="47"/>
    </row>
    <row r="31" spans="1:14" s="42" customFormat="1" ht="18.399999999999999" customHeight="1" x14ac:dyDescent="0.2">
      <c r="A31" s="45"/>
      <c r="B31" s="145"/>
      <c r="C31" s="146" t="s">
        <v>14</v>
      </c>
      <c r="D31" s="261"/>
      <c r="E31" s="144" t="s">
        <v>10</v>
      </c>
      <c r="F31" s="46"/>
      <c r="G31" s="44"/>
      <c r="H31" s="44"/>
      <c r="I31" s="47"/>
      <c r="J31" s="48"/>
      <c r="K31" s="48"/>
      <c r="L31" s="44"/>
      <c r="M31" s="44"/>
      <c r="N31" s="47"/>
    </row>
    <row r="32" spans="1:14" s="42" customFormat="1" ht="18.399999999999999" customHeight="1" x14ac:dyDescent="0.2">
      <c r="A32" s="45"/>
      <c r="B32" s="145"/>
      <c r="C32" s="146" t="s">
        <v>15</v>
      </c>
      <c r="D32" s="261"/>
      <c r="E32" s="144" t="s">
        <v>10</v>
      </c>
      <c r="F32" s="46"/>
      <c r="G32" s="44"/>
      <c r="H32" s="44"/>
      <c r="I32" s="47"/>
      <c r="J32" s="48"/>
      <c r="K32" s="48"/>
      <c r="L32" s="44"/>
      <c r="M32" s="44"/>
      <c r="N32" s="47"/>
    </row>
    <row r="33" spans="1:14" s="42" customFormat="1" ht="18.399999999999999" customHeight="1" x14ac:dyDescent="0.2">
      <c r="A33" s="45"/>
      <c r="B33" s="145"/>
      <c r="C33" s="146" t="s">
        <v>16</v>
      </c>
      <c r="D33" s="261"/>
      <c r="E33" s="144" t="s">
        <v>10</v>
      </c>
      <c r="F33" s="46"/>
      <c r="G33" s="44"/>
      <c r="H33" s="44"/>
      <c r="I33" s="47"/>
      <c r="J33" s="48"/>
      <c r="K33" s="48"/>
      <c r="L33" s="44"/>
      <c r="M33" s="44"/>
      <c r="N33" s="47"/>
    </row>
    <row r="34" spans="1:14" s="42" customFormat="1" ht="18.399999999999999" customHeight="1" x14ac:dyDescent="0.2">
      <c r="A34" s="45"/>
      <c r="B34" s="150"/>
      <c r="C34" s="146" t="s">
        <v>17</v>
      </c>
      <c r="D34" s="261"/>
      <c r="E34" s="144" t="s">
        <v>10</v>
      </c>
      <c r="F34" s="46"/>
      <c r="G34" s="44"/>
      <c r="H34" s="44"/>
      <c r="I34" s="47"/>
      <c r="J34" s="48"/>
      <c r="K34" s="48"/>
      <c r="L34" s="44"/>
      <c r="M34" s="44"/>
      <c r="N34" s="47"/>
    </row>
    <row r="35" spans="1:14" s="42" customFormat="1" ht="27" customHeight="1" x14ac:dyDescent="0.2">
      <c r="A35" s="45"/>
      <c r="B35" s="149" t="s">
        <v>103</v>
      </c>
      <c r="C35" s="65"/>
      <c r="D35" s="262">
        <f>SUM(D27:D34)</f>
        <v>0</v>
      </c>
      <c r="E35" s="144" t="s">
        <v>10</v>
      </c>
      <c r="F35" s="46"/>
      <c r="G35" s="44"/>
      <c r="H35" s="44"/>
      <c r="I35" s="47"/>
      <c r="J35" s="48"/>
      <c r="K35" s="48"/>
      <c r="L35" s="44"/>
      <c r="M35" s="44"/>
      <c r="N35" s="47"/>
    </row>
    <row r="36" spans="1:14" s="42" customFormat="1" ht="27" customHeight="1" x14ac:dyDescent="0.2">
      <c r="A36" s="45"/>
      <c r="B36" s="199" t="s">
        <v>27</v>
      </c>
      <c r="C36" s="40"/>
      <c r="D36" s="51"/>
      <c r="E36" s="52"/>
      <c r="F36" s="46"/>
      <c r="G36" s="44"/>
      <c r="H36" s="44"/>
      <c r="I36" s="47"/>
      <c r="J36" s="48"/>
      <c r="K36" s="48"/>
      <c r="L36" s="44"/>
      <c r="M36" s="44"/>
      <c r="N36" s="47"/>
    </row>
    <row r="37" spans="1:14" s="42" customFormat="1" ht="27" customHeight="1" x14ac:dyDescent="0.2">
      <c r="A37" s="45"/>
      <c r="B37" s="149" t="s">
        <v>104</v>
      </c>
      <c r="C37" s="65"/>
      <c r="D37" s="51"/>
      <c r="E37" s="49"/>
      <c r="F37" s="46"/>
      <c r="G37" s="44"/>
      <c r="H37" s="44"/>
      <c r="I37" s="47"/>
      <c r="J37" s="48"/>
      <c r="K37" s="48"/>
      <c r="L37" s="44"/>
      <c r="M37" s="44"/>
      <c r="N37" s="47"/>
    </row>
    <row r="38" spans="1:14" s="42" customFormat="1" ht="18.399999999999999" customHeight="1" x14ac:dyDescent="0.2">
      <c r="A38" s="45"/>
      <c r="B38" s="149"/>
      <c r="C38" s="146" t="s">
        <v>9</v>
      </c>
      <c r="D38" s="261"/>
      <c r="E38" s="144" t="s">
        <v>10</v>
      </c>
      <c r="F38" s="46"/>
      <c r="G38" s="44"/>
      <c r="H38" s="44"/>
      <c r="I38" s="47"/>
      <c r="J38" s="48"/>
      <c r="K38" s="48"/>
      <c r="L38" s="44"/>
      <c r="M38" s="44"/>
      <c r="N38" s="47"/>
    </row>
    <row r="39" spans="1:14" s="42" customFormat="1" ht="19.149999999999999" customHeight="1" x14ac:dyDescent="0.2">
      <c r="A39" s="45"/>
      <c r="B39" s="202"/>
      <c r="C39" s="146" t="s">
        <v>11</v>
      </c>
      <c r="D39" s="261"/>
      <c r="E39" s="144" t="s">
        <v>10</v>
      </c>
      <c r="F39" s="46"/>
      <c r="G39" s="44"/>
      <c r="H39" s="44"/>
      <c r="I39" s="47"/>
      <c r="J39" s="48"/>
      <c r="K39" s="48"/>
      <c r="L39" s="44"/>
      <c r="M39" s="44"/>
      <c r="N39" s="47"/>
    </row>
    <row r="40" spans="1:14" s="42" customFormat="1" ht="18.399999999999999" customHeight="1" x14ac:dyDescent="0.2">
      <c r="A40" s="45"/>
      <c r="B40" s="202"/>
      <c r="C40" s="146" t="s">
        <v>12</v>
      </c>
      <c r="D40" s="261"/>
      <c r="E40" s="144" t="s">
        <v>10</v>
      </c>
      <c r="F40" s="46"/>
      <c r="G40" s="44"/>
      <c r="H40" s="44"/>
      <c r="I40" s="47"/>
      <c r="J40" s="48"/>
      <c r="K40" s="48"/>
      <c r="L40" s="44"/>
      <c r="M40" s="44"/>
      <c r="N40" s="47"/>
    </row>
    <row r="41" spans="1:14" s="42" customFormat="1" ht="18.399999999999999" customHeight="1" x14ac:dyDescent="0.2">
      <c r="A41" s="45"/>
      <c r="B41" s="202"/>
      <c r="C41" s="146" t="s">
        <v>13</v>
      </c>
      <c r="D41" s="261"/>
      <c r="E41" s="144" t="s">
        <v>10</v>
      </c>
      <c r="F41" s="46"/>
      <c r="G41" s="44"/>
      <c r="H41" s="44"/>
      <c r="I41" s="47"/>
      <c r="J41" s="48"/>
      <c r="K41" s="48"/>
      <c r="L41" s="44"/>
      <c r="M41" s="44"/>
      <c r="N41" s="47"/>
    </row>
    <row r="42" spans="1:14" s="42" customFormat="1" ht="18.399999999999999" customHeight="1" x14ac:dyDescent="0.2">
      <c r="A42" s="45"/>
      <c r="B42" s="202"/>
      <c r="C42" s="146" t="s">
        <v>14</v>
      </c>
      <c r="D42" s="261"/>
      <c r="E42" s="144" t="s">
        <v>10</v>
      </c>
      <c r="F42" s="46"/>
      <c r="G42" s="44"/>
      <c r="H42" s="44"/>
      <c r="I42" s="47"/>
      <c r="J42" s="48"/>
      <c r="K42" s="48"/>
      <c r="L42" s="44"/>
      <c r="M42" s="44"/>
      <c r="N42" s="47"/>
    </row>
    <row r="43" spans="1:14" s="42" customFormat="1" ht="18.399999999999999" customHeight="1" x14ac:dyDescent="0.2">
      <c r="A43" s="45"/>
      <c r="B43" s="202"/>
      <c r="C43" s="146" t="s">
        <v>15</v>
      </c>
      <c r="D43" s="261"/>
      <c r="E43" s="144" t="s">
        <v>10</v>
      </c>
      <c r="F43" s="46"/>
      <c r="G43" s="44"/>
      <c r="H43" s="44"/>
      <c r="I43" s="47"/>
      <c r="J43" s="48"/>
      <c r="K43" s="48"/>
      <c r="L43" s="44"/>
      <c r="M43" s="44"/>
      <c r="N43" s="47"/>
    </row>
    <row r="44" spans="1:14" s="42" customFormat="1" ht="18.399999999999999" customHeight="1" x14ac:dyDescent="0.2">
      <c r="A44" s="45"/>
      <c r="B44" s="202"/>
      <c r="C44" s="146" t="s">
        <v>16</v>
      </c>
      <c r="D44" s="261"/>
      <c r="E44" s="144" t="s">
        <v>10</v>
      </c>
      <c r="F44" s="46"/>
      <c r="G44" s="44"/>
      <c r="H44" s="44"/>
      <c r="I44" s="47"/>
      <c r="J44" s="48"/>
      <c r="K44" s="48"/>
      <c r="L44" s="44"/>
      <c r="M44" s="44"/>
      <c r="N44" s="47"/>
    </row>
    <row r="45" spans="1:14" s="42" customFormat="1" ht="18.399999999999999" customHeight="1" x14ac:dyDescent="0.2">
      <c r="A45" s="45"/>
      <c r="B45" s="202"/>
      <c r="C45" s="146" t="s">
        <v>17</v>
      </c>
      <c r="D45" s="261"/>
      <c r="E45" s="144" t="s">
        <v>10</v>
      </c>
      <c r="F45" s="46"/>
      <c r="G45" s="44"/>
      <c r="H45" s="44"/>
      <c r="I45" s="47"/>
      <c r="J45" s="48"/>
      <c r="K45" s="48"/>
      <c r="L45" s="44"/>
      <c r="M45" s="44"/>
      <c r="N45" s="47"/>
    </row>
    <row r="46" spans="1:14" s="42" customFormat="1" ht="27" customHeight="1" x14ac:dyDescent="0.2">
      <c r="A46" s="45"/>
      <c r="B46" s="149" t="s">
        <v>105</v>
      </c>
      <c r="C46" s="65"/>
      <c r="D46" s="262">
        <f>SUM(D38:D45)</f>
        <v>0</v>
      </c>
      <c r="E46" s="144" t="s">
        <v>10</v>
      </c>
      <c r="F46" s="46"/>
      <c r="G46" s="44"/>
      <c r="H46" s="44"/>
      <c r="I46" s="47"/>
      <c r="J46" s="48"/>
      <c r="K46" s="48"/>
      <c r="L46" s="44"/>
      <c r="M46" s="44"/>
      <c r="N46" s="47"/>
    </row>
    <row r="47" spans="1:14" s="44" customFormat="1" ht="10.5" customHeight="1" x14ac:dyDescent="0.2">
      <c r="A47" s="39"/>
      <c r="B47" s="53"/>
      <c r="C47" s="54"/>
      <c r="D47" s="84"/>
      <c r="E47" s="54"/>
      <c r="F47" s="56"/>
    </row>
    <row r="48" spans="1:14" s="44" customFormat="1" ht="16.5" customHeight="1" x14ac:dyDescent="0.2">
      <c r="A48" s="39"/>
      <c r="B48" s="116" t="s">
        <v>25</v>
      </c>
      <c r="C48" s="54"/>
      <c r="D48" s="263">
        <f>+D24+D35+D46</f>
        <v>0</v>
      </c>
      <c r="E48" s="117" t="s">
        <v>10</v>
      </c>
      <c r="F48" s="46"/>
      <c r="I48" s="47"/>
      <c r="J48" s="48"/>
      <c r="K48" s="48"/>
      <c r="N48" s="47"/>
    </row>
    <row r="49" spans="1:14" s="44" customFormat="1" ht="12" customHeight="1" x14ac:dyDescent="0.2">
      <c r="A49" s="39"/>
      <c r="B49" s="68"/>
      <c r="C49" s="87"/>
      <c r="D49" s="272" t="s">
        <v>26</v>
      </c>
      <c r="E49" s="203"/>
      <c r="F49" s="46"/>
      <c r="G49" s="42"/>
      <c r="H49" s="42"/>
      <c r="I49" s="42"/>
      <c r="J49" s="88"/>
      <c r="K49" s="88"/>
      <c r="L49" s="42"/>
      <c r="M49" s="42"/>
      <c r="N49" s="42"/>
    </row>
    <row r="50" spans="1:14" s="44" customFormat="1" ht="8.1" customHeight="1" x14ac:dyDescent="0.2">
      <c r="A50" s="39"/>
      <c r="F50" s="56"/>
    </row>
    <row r="51" spans="1:14" s="44" customFormat="1" ht="8.1" customHeight="1" x14ac:dyDescent="0.2">
      <c r="A51" s="39"/>
      <c r="F51" s="56"/>
    </row>
    <row r="52" spans="1:14" s="44" customFormat="1" ht="14.65" customHeight="1" x14ac:dyDescent="0.2">
      <c r="A52" s="39"/>
      <c r="B52" s="204" t="s">
        <v>106</v>
      </c>
      <c r="F52" s="56"/>
    </row>
    <row r="53" spans="1:14" s="44" customFormat="1" ht="16.5" customHeight="1" x14ac:dyDescent="0.2">
      <c r="A53" s="39"/>
      <c r="B53" s="149" t="s">
        <v>28</v>
      </c>
      <c r="C53" s="89"/>
      <c r="D53" s="65"/>
      <c r="E53" s="89"/>
      <c r="F53" s="56"/>
    </row>
    <row r="54" spans="1:14" s="42" customFormat="1" ht="18.399999999999999" customHeight="1" x14ac:dyDescent="0.2">
      <c r="A54" s="45"/>
      <c r="B54" s="145"/>
      <c r="C54" s="135" t="s">
        <v>107</v>
      </c>
      <c r="D54" s="264"/>
      <c r="E54" s="158" t="s">
        <v>30</v>
      </c>
      <c r="F54" s="46"/>
      <c r="G54" s="64"/>
      <c r="H54" s="64"/>
      <c r="I54" s="64"/>
      <c r="J54" s="48"/>
      <c r="K54" s="48"/>
      <c r="L54" s="64"/>
      <c r="M54" s="64"/>
      <c r="N54" s="64"/>
    </row>
    <row r="55" spans="1:14" s="42" customFormat="1" ht="18.399999999999999" customHeight="1" x14ac:dyDescent="0.2">
      <c r="A55" s="45"/>
      <c r="B55" s="145"/>
      <c r="C55" s="135" t="s">
        <v>108</v>
      </c>
      <c r="D55" s="264"/>
      <c r="E55" s="158" t="s">
        <v>30</v>
      </c>
      <c r="F55" s="46"/>
      <c r="G55" s="64"/>
      <c r="H55" s="64"/>
      <c r="I55" s="64"/>
      <c r="J55" s="48"/>
      <c r="K55" s="48"/>
      <c r="L55" s="64"/>
      <c r="M55" s="64"/>
      <c r="N55" s="64"/>
    </row>
    <row r="56" spans="1:14" s="42" customFormat="1" ht="18.399999999999999" customHeight="1" x14ac:dyDescent="0.2">
      <c r="A56" s="45"/>
      <c r="B56" s="145"/>
      <c r="C56" s="135" t="s">
        <v>109</v>
      </c>
      <c r="D56" s="264"/>
      <c r="E56" s="158" t="s">
        <v>30</v>
      </c>
      <c r="F56" s="46"/>
      <c r="G56" s="64"/>
      <c r="H56" s="64"/>
      <c r="I56" s="64"/>
      <c r="J56" s="48"/>
      <c r="K56" s="48"/>
      <c r="L56" s="64"/>
      <c r="M56" s="64"/>
      <c r="N56" s="64"/>
    </row>
    <row r="57" spans="1:14" s="42" customFormat="1" ht="19.149999999999999" customHeight="1" x14ac:dyDescent="0.2">
      <c r="A57" s="45"/>
      <c r="B57" s="145"/>
      <c r="C57" s="135" t="s">
        <v>110</v>
      </c>
      <c r="D57" s="264"/>
      <c r="E57" s="158" t="s">
        <v>30</v>
      </c>
      <c r="F57" s="46"/>
      <c r="G57" s="64"/>
      <c r="H57" s="64"/>
      <c r="I57" s="64"/>
      <c r="J57" s="48"/>
      <c r="K57" s="48"/>
      <c r="L57" s="64"/>
      <c r="M57" s="64"/>
      <c r="N57" s="64"/>
    </row>
    <row r="58" spans="1:14" s="42" customFormat="1" ht="19.149999999999999" customHeight="1" x14ac:dyDescent="0.2">
      <c r="A58" s="45"/>
      <c r="B58" s="145"/>
      <c r="C58" s="135" t="s">
        <v>111</v>
      </c>
      <c r="D58" s="264"/>
      <c r="E58" s="158" t="s">
        <v>30</v>
      </c>
      <c r="F58" s="46"/>
      <c r="G58" s="64"/>
      <c r="H58" s="64"/>
      <c r="I58" s="64"/>
      <c r="J58" s="48"/>
      <c r="K58" s="48"/>
      <c r="L58" s="64"/>
      <c r="M58" s="64"/>
      <c r="N58" s="64"/>
    </row>
    <row r="59" spans="1:14" s="42" customFormat="1" ht="19.149999999999999" customHeight="1" x14ac:dyDescent="0.2">
      <c r="A59" s="45"/>
      <c r="B59" s="145"/>
      <c r="C59" s="135" t="s">
        <v>112</v>
      </c>
      <c r="D59" s="264"/>
      <c r="E59" s="158" t="s">
        <v>30</v>
      </c>
      <c r="F59" s="46"/>
      <c r="G59" s="64"/>
      <c r="H59" s="64"/>
      <c r="I59" s="64"/>
      <c r="J59" s="48"/>
      <c r="K59" s="48"/>
      <c r="L59" s="64"/>
      <c r="M59" s="64"/>
      <c r="N59" s="64"/>
    </row>
    <row r="60" spans="1:14" s="42" customFormat="1" ht="19.149999999999999" customHeight="1" x14ac:dyDescent="0.2">
      <c r="A60" s="45"/>
      <c r="B60" s="145"/>
      <c r="C60" s="135" t="s">
        <v>113</v>
      </c>
      <c r="D60" s="264"/>
      <c r="E60" s="158" t="s">
        <v>30</v>
      </c>
      <c r="F60" s="46"/>
      <c r="G60" s="64"/>
      <c r="H60" s="64"/>
      <c r="I60" s="64"/>
      <c r="J60" s="48"/>
      <c r="K60" s="48"/>
      <c r="L60" s="64"/>
      <c r="M60" s="64"/>
      <c r="N60" s="64"/>
    </row>
    <row r="61" spans="1:14" s="42" customFormat="1" ht="19.149999999999999" customHeight="1" x14ac:dyDescent="0.2">
      <c r="A61" s="45"/>
      <c r="B61" s="145"/>
      <c r="C61" s="135" t="s">
        <v>114</v>
      </c>
      <c r="D61" s="264"/>
      <c r="E61" s="158" t="s">
        <v>30</v>
      </c>
      <c r="F61" s="46"/>
      <c r="G61" s="64"/>
      <c r="H61" s="64"/>
      <c r="I61" s="64"/>
      <c r="J61" s="48"/>
      <c r="K61" s="48"/>
      <c r="L61" s="64"/>
      <c r="M61" s="64"/>
      <c r="N61" s="64"/>
    </row>
    <row r="62" spans="1:14" s="42" customFormat="1" ht="19.149999999999999" customHeight="1" x14ac:dyDescent="0.2">
      <c r="A62" s="45"/>
      <c r="B62" s="145"/>
      <c r="C62" s="135" t="s">
        <v>115</v>
      </c>
      <c r="D62" s="264"/>
      <c r="E62" s="158" t="s">
        <v>30</v>
      </c>
      <c r="F62" s="46"/>
      <c r="G62" s="64"/>
      <c r="H62" s="64"/>
      <c r="I62" s="64"/>
      <c r="J62" s="48"/>
      <c r="K62" s="48"/>
      <c r="L62" s="64"/>
      <c r="M62" s="64"/>
      <c r="N62" s="64"/>
    </row>
    <row r="63" spans="1:14" s="42" customFormat="1" ht="19.149999999999999" customHeight="1" x14ac:dyDescent="0.2">
      <c r="A63" s="45"/>
      <c r="B63" s="145"/>
      <c r="C63" s="135" t="s">
        <v>116</v>
      </c>
      <c r="D63" s="264"/>
      <c r="E63" s="158" t="s">
        <v>30</v>
      </c>
      <c r="F63" s="46"/>
      <c r="G63" s="64"/>
      <c r="H63" s="64"/>
      <c r="I63" s="64"/>
      <c r="J63" s="48"/>
      <c r="K63" s="48"/>
      <c r="L63" s="64"/>
      <c r="M63" s="64"/>
      <c r="N63" s="64"/>
    </row>
    <row r="64" spans="1:14" s="42" customFormat="1" ht="5.0999999999999996" customHeight="1" x14ac:dyDescent="0.2">
      <c r="A64" s="45"/>
      <c r="B64" s="134"/>
      <c r="C64" s="65"/>
      <c r="D64" s="63"/>
      <c r="E64" s="159"/>
      <c r="F64" s="46"/>
      <c r="G64" s="64"/>
      <c r="H64" s="64"/>
      <c r="I64" s="64"/>
      <c r="J64" s="48"/>
      <c r="K64" s="48"/>
      <c r="L64" s="64"/>
      <c r="M64" s="64"/>
      <c r="N64" s="64"/>
    </row>
    <row r="65" spans="1:14" s="42" customFormat="1" ht="16.5" customHeight="1" x14ac:dyDescent="0.2">
      <c r="A65" s="45"/>
      <c r="B65" s="128" t="s">
        <v>36</v>
      </c>
      <c r="C65" s="205"/>
      <c r="D65" s="265">
        <f>SUM(D54:D63)</f>
        <v>0</v>
      </c>
      <c r="E65" s="160" t="s">
        <v>30</v>
      </c>
      <c r="F65" s="94"/>
      <c r="G65" s="66"/>
      <c r="H65" s="66"/>
      <c r="I65" s="66"/>
      <c r="J65" s="66"/>
      <c r="K65" s="67"/>
      <c r="L65" s="66"/>
      <c r="M65" s="66"/>
      <c r="N65" s="66"/>
    </row>
    <row r="66" spans="1:14" s="42" customFormat="1" ht="15" customHeight="1" x14ac:dyDescent="0.2">
      <c r="A66" s="45"/>
      <c r="B66" s="161"/>
      <c r="C66" s="135"/>
      <c r="D66" s="272" t="s">
        <v>37</v>
      </c>
      <c r="E66" s="69"/>
      <c r="F66" s="94"/>
      <c r="G66" s="66"/>
      <c r="H66" s="66"/>
      <c r="I66" s="66"/>
      <c r="J66" s="66"/>
      <c r="K66" s="66"/>
      <c r="L66" s="66"/>
      <c r="M66" s="66"/>
      <c r="N66" s="66"/>
    </row>
    <row r="67" spans="1:14" ht="8.1" customHeight="1" x14ac:dyDescent="0.2">
      <c r="A67" s="134"/>
      <c r="B67" s="137"/>
      <c r="C67" s="137"/>
      <c r="D67" s="137"/>
      <c r="E67" s="136"/>
      <c r="F67" s="138"/>
      <c r="G67" s="66"/>
    </row>
  </sheetData>
  <sheetProtection algorithmName="SHA-512" hashValue="W0EjF/xoepqbX9Dne8TFy0kH57ilNtykkGbR2/wZVgcKWOhA/JPZvLMLyzGZv+zoTd+/+pLoAhUY9ayMu4VDOA==" saltValue="Qvh2s7MmKuN1Ty51LgRVlQ==" spinCount="100000" sheet="1" objects="1" scenarios="1"/>
  <phoneticPr fontId="0" type="noConversion"/>
  <printOptions horizontalCentered="1"/>
  <pageMargins left="0" right="0" top="0" bottom="0.52" header="0" footer="0.25"/>
  <pageSetup scale="58" orientation="portrait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6"/>
  <sheetViews>
    <sheetView showGridLines="0" topLeftCell="A7" zoomScaleNormal="100" workbookViewId="0">
      <selection activeCell="H6" sqref="H6"/>
    </sheetView>
  </sheetViews>
  <sheetFormatPr defaultColWidth="9.42578125" defaultRowHeight="12.75" x14ac:dyDescent="0.2"/>
  <cols>
    <col min="1" max="1" width="3.5703125" style="38" customWidth="1"/>
    <col min="2" max="2" width="19.5703125" style="38" customWidth="1"/>
    <col min="3" max="3" width="2.5703125" style="38" customWidth="1"/>
    <col min="4" max="4" width="17.42578125" style="38" customWidth="1"/>
    <col min="5" max="5" width="5.42578125" style="38" customWidth="1"/>
    <col min="6" max="6" width="14.42578125" style="38" customWidth="1"/>
    <col min="7" max="7" width="10" style="38" customWidth="1"/>
    <col min="8" max="8" width="27.5703125" style="38" customWidth="1"/>
    <col min="9" max="9" width="3.42578125" style="38" customWidth="1"/>
    <col min="10" max="10" width="22.28515625" style="38" customWidth="1"/>
    <col min="11" max="11" width="7.5703125" style="37" customWidth="1"/>
    <col min="12" max="12" width="12.5703125" style="38" customWidth="1"/>
    <col min="13" max="13" width="3.28515625" style="38" customWidth="1"/>
    <col min="14" max="14" width="21.5703125" style="38" customWidth="1"/>
    <col min="15" max="16384" width="9.42578125" style="38"/>
  </cols>
  <sheetData>
    <row r="1" spans="1:15" ht="57" customHeight="1" x14ac:dyDescent="0.2">
      <c r="A1" s="100" t="s">
        <v>117</v>
      </c>
      <c r="B1" s="91"/>
      <c r="C1" s="91"/>
      <c r="D1" s="91"/>
      <c r="E1" s="91"/>
      <c r="F1" s="91"/>
      <c r="G1" s="91"/>
      <c r="H1" s="91"/>
      <c r="I1" s="91"/>
      <c r="J1" s="91"/>
      <c r="K1" s="97"/>
      <c r="L1" s="97"/>
      <c r="M1" s="123"/>
    </row>
    <row r="2" spans="1:15" ht="7.5" customHeight="1" x14ac:dyDescent="0.2">
      <c r="A2" s="45"/>
      <c r="B2" s="42"/>
      <c r="C2" s="42"/>
      <c r="D2" s="42"/>
      <c r="E2" s="42"/>
      <c r="F2" s="42"/>
      <c r="G2" s="42"/>
      <c r="H2" s="42"/>
      <c r="I2" s="42"/>
      <c r="J2" s="42"/>
      <c r="K2" s="42"/>
      <c r="L2" s="137"/>
      <c r="M2" s="45"/>
      <c r="N2" s="42"/>
      <c r="O2" s="42"/>
    </row>
    <row r="3" spans="1:15" ht="14.25" x14ac:dyDescent="0.2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45"/>
      <c r="N3" s="42"/>
      <c r="O3" s="42"/>
    </row>
    <row r="4" spans="1:15" ht="15" customHeight="1" x14ac:dyDescent="0.2">
      <c r="A4" s="45"/>
      <c r="B4" s="139" t="s">
        <v>39</v>
      </c>
      <c r="C4" s="42"/>
      <c r="D4" s="154" t="s">
        <v>40</v>
      </c>
      <c r="E4" s="42"/>
      <c r="F4" s="42"/>
      <c r="G4" s="42"/>
      <c r="H4" s="154" t="s">
        <v>41</v>
      </c>
      <c r="I4" s="42"/>
      <c r="J4" s="42"/>
      <c r="K4" s="42"/>
      <c r="L4" s="42"/>
      <c r="M4" s="45"/>
      <c r="N4" s="42"/>
      <c r="O4" s="42"/>
    </row>
    <row r="5" spans="1:15" ht="67.150000000000006" customHeight="1" x14ac:dyDescent="0.2">
      <c r="A5" s="45"/>
      <c r="B5" s="42"/>
      <c r="C5" s="42"/>
      <c r="D5" s="211" t="s">
        <v>42</v>
      </c>
      <c r="E5" s="71"/>
      <c r="F5" s="42"/>
      <c r="G5" s="42"/>
      <c r="H5" s="212" t="s">
        <v>43</v>
      </c>
      <c r="I5" s="42"/>
      <c r="J5" s="42"/>
      <c r="K5" s="42"/>
      <c r="L5" s="42"/>
      <c r="M5" s="45"/>
      <c r="N5" s="42"/>
      <c r="O5" s="42"/>
    </row>
    <row r="6" spans="1:15" ht="42.75" x14ac:dyDescent="0.2">
      <c r="A6" s="45"/>
      <c r="B6" s="207" t="s">
        <v>118</v>
      </c>
      <c r="C6" s="108"/>
      <c r="D6" s="164"/>
      <c r="E6" s="71"/>
      <c r="F6" s="42"/>
      <c r="G6" s="208"/>
      <c r="H6" s="258"/>
      <c r="I6" s="42"/>
      <c r="J6" s="176" t="s">
        <v>45</v>
      </c>
      <c r="K6" s="66"/>
      <c r="L6" s="42"/>
      <c r="M6" s="45"/>
      <c r="N6" s="42"/>
      <c r="O6" s="42"/>
    </row>
    <row r="7" spans="1:15" ht="16.899999999999999" customHeight="1" x14ac:dyDescent="0.2">
      <c r="A7" s="45"/>
      <c r="B7" s="70" t="s">
        <v>119</v>
      </c>
      <c r="C7" s="71"/>
      <c r="D7" s="197">
        <f>'HCS-TxHmL NonDH-p1'!D54+'HCS-TxHmL NonDH-p1'!D55</f>
        <v>0</v>
      </c>
      <c r="E7" s="125"/>
      <c r="F7" s="72" t="s">
        <v>46</v>
      </c>
      <c r="G7" s="121"/>
      <c r="H7" s="259"/>
      <c r="I7" s="72" t="s">
        <v>47</v>
      </c>
      <c r="J7" s="95">
        <f t="shared" ref="J7:J14" si="0">D7*H7</f>
        <v>0</v>
      </c>
      <c r="K7" s="66"/>
      <c r="L7" s="42"/>
      <c r="M7" s="45"/>
      <c r="N7" s="42"/>
      <c r="O7" s="42"/>
    </row>
    <row r="8" spans="1:15" ht="18.75" customHeight="1" x14ac:dyDescent="0.2">
      <c r="A8" s="45"/>
      <c r="B8" s="70" t="s">
        <v>120</v>
      </c>
      <c r="C8" s="71"/>
      <c r="D8" s="197">
        <f>'HCS-TxHmL NonDH-p1'!D59+'HCS-TxHmL NonDH-p1'!D60</f>
        <v>0</v>
      </c>
      <c r="E8" s="125"/>
      <c r="F8" s="72" t="s">
        <v>46</v>
      </c>
      <c r="G8" s="121"/>
      <c r="H8" s="259"/>
      <c r="I8" s="72" t="s">
        <v>47</v>
      </c>
      <c r="J8" s="95">
        <f t="shared" si="0"/>
        <v>0</v>
      </c>
      <c r="K8" s="122"/>
      <c r="L8" s="42"/>
      <c r="M8" s="45"/>
      <c r="N8" s="42"/>
      <c r="O8" s="42"/>
    </row>
    <row r="9" spans="1:15" ht="18.75" customHeight="1" x14ac:dyDescent="0.2">
      <c r="A9" s="45"/>
      <c r="B9" s="70" t="s">
        <v>109</v>
      </c>
      <c r="C9" s="71"/>
      <c r="D9" s="197">
        <f>'HCS-TxHmL NonDH-p1'!D56</f>
        <v>0</v>
      </c>
      <c r="E9" s="125"/>
      <c r="F9" s="72" t="s">
        <v>46</v>
      </c>
      <c r="G9" s="121"/>
      <c r="H9" s="259"/>
      <c r="I9" s="72" t="s">
        <v>47</v>
      </c>
      <c r="J9" s="95">
        <f t="shared" si="0"/>
        <v>0</v>
      </c>
      <c r="K9" s="122"/>
      <c r="L9" s="42"/>
      <c r="M9" s="45"/>
      <c r="N9" s="42"/>
      <c r="O9" s="42"/>
    </row>
    <row r="10" spans="1:15" ht="19.5" customHeight="1" x14ac:dyDescent="0.2">
      <c r="A10" s="45"/>
      <c r="B10" s="70" t="s">
        <v>114</v>
      </c>
      <c r="C10" s="71"/>
      <c r="D10" s="197">
        <f>'HCS-TxHmL NonDH-p1'!D61</f>
        <v>0</v>
      </c>
      <c r="E10" s="125"/>
      <c r="F10" s="72" t="s">
        <v>46</v>
      </c>
      <c r="G10" s="121"/>
      <c r="H10" s="259"/>
      <c r="I10" s="72" t="s">
        <v>47</v>
      </c>
      <c r="J10" s="95">
        <f t="shared" si="0"/>
        <v>0</v>
      </c>
      <c r="K10" s="122"/>
      <c r="L10" s="42"/>
      <c r="M10" s="45"/>
      <c r="N10" s="42"/>
      <c r="O10" s="42"/>
    </row>
    <row r="11" spans="1:15" ht="18" customHeight="1" x14ac:dyDescent="0.2">
      <c r="A11" s="45"/>
      <c r="B11" s="70" t="s">
        <v>110</v>
      </c>
      <c r="C11" s="71"/>
      <c r="D11" s="197">
        <f>'HCS-TxHmL NonDH-p1'!D57</f>
        <v>0</v>
      </c>
      <c r="E11" s="125"/>
      <c r="F11" s="72" t="s">
        <v>46</v>
      </c>
      <c r="G11" s="121"/>
      <c r="H11" s="259"/>
      <c r="I11" s="72" t="s">
        <v>47</v>
      </c>
      <c r="J11" s="95">
        <f t="shared" si="0"/>
        <v>0</v>
      </c>
      <c r="K11" s="122"/>
      <c r="L11" s="42"/>
      <c r="M11" s="45"/>
      <c r="N11" s="42"/>
      <c r="O11" s="42"/>
    </row>
    <row r="12" spans="1:15" ht="18.75" customHeight="1" x14ac:dyDescent="0.2">
      <c r="A12" s="45"/>
      <c r="B12" s="70" t="s">
        <v>111</v>
      </c>
      <c r="C12" s="71"/>
      <c r="D12" s="197">
        <f>'HCS-TxHmL NonDH-p1'!D58</f>
        <v>0</v>
      </c>
      <c r="E12" s="125"/>
      <c r="F12" s="72" t="s">
        <v>46</v>
      </c>
      <c r="G12" s="121"/>
      <c r="H12" s="259"/>
      <c r="I12" s="72" t="s">
        <v>47</v>
      </c>
      <c r="J12" s="95">
        <f t="shared" si="0"/>
        <v>0</v>
      </c>
      <c r="K12" s="122"/>
      <c r="L12" s="42"/>
      <c r="M12" s="45"/>
      <c r="N12" s="42"/>
      <c r="O12" s="42"/>
    </row>
    <row r="13" spans="1:15" ht="15.75" customHeight="1" x14ac:dyDescent="0.2">
      <c r="A13" s="45"/>
      <c r="B13" s="70" t="s">
        <v>115</v>
      </c>
      <c r="C13" s="71"/>
      <c r="D13" s="197">
        <f>'HCS-TxHmL NonDH-p1'!D62</f>
        <v>0</v>
      </c>
      <c r="E13" s="125"/>
      <c r="F13" s="72" t="s">
        <v>46</v>
      </c>
      <c r="G13" s="121"/>
      <c r="H13" s="259"/>
      <c r="I13" s="72" t="s">
        <v>47</v>
      </c>
      <c r="J13" s="95">
        <f t="shared" si="0"/>
        <v>0</v>
      </c>
      <c r="K13" s="122"/>
      <c r="L13" s="42"/>
      <c r="M13" s="45"/>
      <c r="N13" s="42"/>
      <c r="O13" s="42"/>
    </row>
    <row r="14" spans="1:15" ht="18" customHeight="1" x14ac:dyDescent="0.2">
      <c r="A14" s="45"/>
      <c r="B14" s="70" t="s">
        <v>116</v>
      </c>
      <c r="C14" s="71"/>
      <c r="D14" s="197">
        <f>'HCS-TxHmL NonDH-p1'!D63</f>
        <v>0</v>
      </c>
      <c r="E14" s="125"/>
      <c r="F14" s="72" t="s">
        <v>46</v>
      </c>
      <c r="G14" s="121"/>
      <c r="H14" s="259"/>
      <c r="I14" s="72" t="s">
        <v>47</v>
      </c>
      <c r="J14" s="95">
        <f t="shared" si="0"/>
        <v>0</v>
      </c>
      <c r="K14" s="122"/>
      <c r="L14" s="42"/>
      <c r="M14" s="45"/>
      <c r="N14" s="42"/>
      <c r="O14" s="42"/>
    </row>
    <row r="15" spans="1:15" ht="18.399999999999999" customHeight="1" x14ac:dyDescent="0.2">
      <c r="A15" s="45"/>
      <c r="B15" s="73"/>
      <c r="C15" s="73"/>
      <c r="D15" s="238"/>
      <c r="E15" s="239"/>
      <c r="F15" s="72"/>
      <c r="G15" s="240"/>
      <c r="H15" s="242"/>
      <c r="I15" s="72"/>
      <c r="J15" s="241"/>
      <c r="K15" s="241"/>
      <c r="L15" s="42"/>
      <c r="M15" s="45"/>
      <c r="N15" s="42"/>
    </row>
    <row r="16" spans="1:15" ht="18.399999999999999" customHeight="1" x14ac:dyDescent="0.2">
      <c r="A16" s="45"/>
      <c r="B16" s="73" t="s">
        <v>48</v>
      </c>
      <c r="C16" s="73"/>
      <c r="D16" s="243">
        <f>SUM(D7:D14)</f>
        <v>0</v>
      </c>
      <c r="E16" s="239"/>
      <c r="F16" s="72"/>
      <c r="G16" s="240"/>
      <c r="H16" s="242"/>
      <c r="I16" s="72"/>
      <c r="J16" s="107">
        <f>SUM(J7:J14)</f>
        <v>0</v>
      </c>
      <c r="K16" s="241"/>
      <c r="L16" s="42"/>
      <c r="M16" s="45"/>
      <c r="N16" s="42"/>
    </row>
    <row r="17" spans="1:15" ht="28.5" x14ac:dyDescent="0.2">
      <c r="A17" s="45"/>
      <c r="B17" s="73"/>
      <c r="C17" s="73"/>
      <c r="D17" s="207" t="s">
        <v>49</v>
      </c>
      <c r="E17" s="42"/>
      <c r="F17" s="42"/>
      <c r="G17" s="108"/>
      <c r="H17" s="108"/>
      <c r="I17" s="72"/>
      <c r="J17" s="163" t="s">
        <v>50</v>
      </c>
      <c r="K17" s="74"/>
      <c r="L17" s="42"/>
      <c r="M17" s="45"/>
      <c r="N17" s="42"/>
    </row>
    <row r="18" spans="1:15" ht="14.25" x14ac:dyDescent="0.2">
      <c r="A18" s="45"/>
      <c r="B18" s="73"/>
      <c r="C18" s="73"/>
      <c r="D18" s="108"/>
      <c r="E18" s="42"/>
      <c r="F18" s="42"/>
      <c r="G18" s="108"/>
      <c r="H18" s="108"/>
      <c r="I18" s="72"/>
      <c r="J18" s="42"/>
      <c r="K18" s="74"/>
      <c r="L18" s="42"/>
      <c r="M18" s="45"/>
      <c r="N18" s="42"/>
    </row>
    <row r="19" spans="1:15" s="76" customFormat="1" ht="24.6" customHeight="1" x14ac:dyDescent="0.2">
      <c r="A19" s="85" t="s">
        <v>90</v>
      </c>
      <c r="B19" s="54"/>
      <c r="C19" s="54"/>
      <c r="D19" s="54"/>
      <c r="E19" s="54"/>
      <c r="F19" s="54"/>
      <c r="G19" s="54"/>
      <c r="H19" s="251"/>
      <c r="I19" s="251"/>
      <c r="J19" s="251"/>
      <c r="K19" s="251"/>
      <c r="L19" s="132"/>
      <c r="M19" s="168"/>
      <c r="N19" s="42"/>
      <c r="O19" s="42"/>
    </row>
    <row r="20" spans="1:15" s="76" customFormat="1" ht="17.100000000000001" customHeight="1" x14ac:dyDescent="0.2">
      <c r="A20" s="252"/>
      <c r="B20" s="253"/>
      <c r="C20" s="254"/>
      <c r="D20" s="255" t="s">
        <v>53</v>
      </c>
      <c r="E20" s="254"/>
      <c r="F20" s="254"/>
      <c r="G20" s="254"/>
      <c r="H20" s="256" t="s">
        <v>54</v>
      </c>
      <c r="I20" s="254"/>
      <c r="J20" s="257"/>
      <c r="K20" s="136"/>
      <c r="L20" s="138"/>
      <c r="M20" s="168"/>
      <c r="N20" s="42"/>
      <c r="O20" s="42"/>
    </row>
    <row r="21" spans="1:15" s="76" customFormat="1" ht="13.15" customHeight="1" x14ac:dyDescent="0.2">
      <c r="A21" s="221"/>
      <c r="B21" s="169"/>
      <c r="C21" s="170"/>
      <c r="D21" s="170"/>
      <c r="E21" s="170"/>
      <c r="F21" s="170"/>
      <c r="G21" s="170"/>
      <c r="H21" s="170"/>
      <c r="I21" s="170"/>
      <c r="J21" s="222"/>
      <c r="K21" s="223"/>
      <c r="L21" s="223"/>
      <c r="M21" s="66"/>
      <c r="N21" s="42"/>
      <c r="O21" s="42"/>
    </row>
    <row r="22" spans="1:15" ht="14.25" x14ac:dyDescent="0.2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74"/>
      <c r="M22" s="45"/>
      <c r="N22" s="42"/>
      <c r="O22" s="42"/>
    </row>
    <row r="23" spans="1:15" ht="30.75" customHeight="1" x14ac:dyDescent="0.2">
      <c r="A23" s="219"/>
      <c r="B23" s="218" t="s">
        <v>55</v>
      </c>
      <c r="C23" s="156"/>
      <c r="D23" s="65" t="s">
        <v>121</v>
      </c>
      <c r="E23" s="215"/>
      <c r="F23" s="215"/>
      <c r="G23" s="215"/>
      <c r="H23" s="215"/>
      <c r="I23" s="156"/>
      <c r="J23" s="216">
        <f>IFERROR(J16/D16,0)</f>
        <v>0</v>
      </c>
      <c r="K23" s="168"/>
      <c r="L23" s="42"/>
      <c r="M23" s="45"/>
      <c r="N23" s="42"/>
      <c r="O23" s="42"/>
    </row>
    <row r="24" spans="1:15" ht="14.25" x14ac:dyDescent="0.2">
      <c r="A24" s="134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45"/>
      <c r="N24" s="42"/>
      <c r="O24" s="42"/>
    </row>
    <row r="25" spans="1:15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56"/>
      <c r="M25" s="137"/>
      <c r="N25" s="42"/>
      <c r="O25" s="42"/>
    </row>
    <row r="26" spans="1:15" ht="27" customHeight="1" x14ac:dyDescent="0.2">
      <c r="A26" s="172"/>
      <c r="B26" s="209" t="s">
        <v>57</v>
      </c>
      <c r="C26" s="63" t="s">
        <v>122</v>
      </c>
      <c r="D26" s="63"/>
      <c r="E26" s="63"/>
      <c r="F26" s="63"/>
      <c r="G26" s="63"/>
      <c r="H26" s="63"/>
      <c r="I26" s="63"/>
      <c r="J26" s="63"/>
      <c r="K26" s="63"/>
      <c r="L26" s="173"/>
      <c r="M26" s="42"/>
      <c r="N26" s="210"/>
      <c r="O26" s="42"/>
    </row>
    <row r="27" spans="1:15" s="76" customFormat="1" ht="15" x14ac:dyDescent="0.2">
      <c r="A27" s="45"/>
      <c r="C27" s="42"/>
      <c r="D27" s="175" t="s">
        <v>40</v>
      </c>
      <c r="E27" s="66"/>
      <c r="F27" s="66"/>
      <c r="G27" s="66"/>
      <c r="H27" s="175" t="s">
        <v>41</v>
      </c>
      <c r="I27" s="66"/>
      <c r="J27" s="175" t="s">
        <v>45</v>
      </c>
      <c r="K27" s="66"/>
      <c r="L27" s="175" t="s">
        <v>59</v>
      </c>
      <c r="M27" s="42"/>
      <c r="N27" s="175" t="s">
        <v>93</v>
      </c>
      <c r="O27" s="66"/>
    </row>
    <row r="28" spans="1:15" s="76" customFormat="1" ht="75.400000000000006" customHeight="1" x14ac:dyDescent="0.2">
      <c r="A28" s="45"/>
      <c r="B28" s="244"/>
      <c r="C28" s="42"/>
      <c r="D28" s="163" t="s">
        <v>94</v>
      </c>
      <c r="E28" s="66"/>
      <c r="F28" s="163" t="s">
        <v>95</v>
      </c>
      <c r="G28" s="66"/>
      <c r="H28" s="163" t="s">
        <v>63</v>
      </c>
      <c r="I28" s="176"/>
      <c r="J28" s="163" t="s">
        <v>64</v>
      </c>
      <c r="K28" s="66"/>
      <c r="L28" s="163" t="s">
        <v>65</v>
      </c>
      <c r="M28" s="42"/>
      <c r="N28" s="163" t="s">
        <v>66</v>
      </c>
      <c r="O28" s="66"/>
    </row>
    <row r="29" spans="1:15" s="76" customFormat="1" ht="22.5" customHeight="1" x14ac:dyDescent="0.2">
      <c r="A29" s="39"/>
      <c r="B29" s="245"/>
      <c r="C29" s="206"/>
      <c r="D29" s="179">
        <f>J23</f>
        <v>0</v>
      </c>
      <c r="E29" s="177" t="s">
        <v>67</v>
      </c>
      <c r="F29" s="236">
        <v>0.9</v>
      </c>
      <c r="G29" s="177" t="s">
        <v>47</v>
      </c>
      <c r="H29" s="179">
        <f>ROUND(D29*F29,2)</f>
        <v>0</v>
      </c>
      <c r="I29" s="178"/>
      <c r="J29" s="179">
        <f>SUM(D29-H29)</f>
        <v>0</v>
      </c>
      <c r="K29" s="66"/>
      <c r="L29" s="179">
        <f>'HCS-TxHmL NonDH-p1'!D48</f>
        <v>0</v>
      </c>
      <c r="M29" s="44"/>
      <c r="N29" s="180">
        <f>MAX(0,H29-L29)</f>
        <v>0</v>
      </c>
      <c r="O29" s="206"/>
    </row>
    <row r="30" spans="1:15" s="76" customFormat="1" ht="22.5" customHeight="1" x14ac:dyDescent="0.2">
      <c r="A30" s="161"/>
      <c r="B30" s="229"/>
      <c r="C30" s="135"/>
      <c r="D30" s="230"/>
      <c r="E30" s="231"/>
      <c r="F30" s="232"/>
      <c r="G30" s="231"/>
      <c r="H30" s="230"/>
      <c r="I30" s="233"/>
      <c r="J30" s="234"/>
      <c r="K30" s="136"/>
      <c r="L30" s="234"/>
      <c r="M30" s="135"/>
      <c r="N30" s="235"/>
      <c r="O30" s="206"/>
    </row>
    <row r="31" spans="1:15" s="76" customFormat="1" ht="9.75" customHeight="1" x14ac:dyDescent="0.2">
      <c r="A31" s="42"/>
      <c r="B31" s="137"/>
      <c r="C31" s="137"/>
      <c r="D31" s="42"/>
      <c r="E31" s="137"/>
      <c r="F31" s="42"/>
      <c r="G31" s="42"/>
      <c r="H31" s="42"/>
      <c r="I31" s="136"/>
      <c r="J31" s="66"/>
      <c r="K31" s="136"/>
      <c r="L31" s="66"/>
      <c r="M31" s="66"/>
      <c r="N31" s="66"/>
      <c r="O31" s="66"/>
    </row>
    <row r="32" spans="1:15" s="76" customFormat="1" ht="15" x14ac:dyDescent="0.2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  <c r="N32" s="132"/>
      <c r="O32" s="75"/>
    </row>
    <row r="33" spans="1:15" s="76" customFormat="1" ht="15" x14ac:dyDescent="0.2">
      <c r="A33" s="45"/>
      <c r="B33" s="42"/>
      <c r="C33" s="184" t="s">
        <v>68</v>
      </c>
      <c r="D33" s="184"/>
      <c r="E33" s="184"/>
      <c r="F33" s="184"/>
      <c r="G33" s="184"/>
      <c r="H33" s="184"/>
      <c r="I33" s="42"/>
      <c r="J33" s="42"/>
      <c r="K33" s="42"/>
      <c r="L33" s="42"/>
      <c r="M33" s="66"/>
      <c r="N33" s="94"/>
      <c r="O33" s="75"/>
    </row>
    <row r="34" spans="1:15" s="76" customFormat="1" ht="15" x14ac:dyDescent="0.2">
      <c r="A34" s="4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66"/>
      <c r="N34" s="94"/>
      <c r="O34" s="75"/>
    </row>
    <row r="35" spans="1:15" s="76" customFormat="1" ht="15" x14ac:dyDescent="0.2">
      <c r="A35" s="45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66"/>
      <c r="N35" s="94"/>
      <c r="O35" s="75"/>
    </row>
    <row r="36" spans="1:15" s="76" customFormat="1" ht="15" customHeight="1" x14ac:dyDescent="0.2">
      <c r="A36" s="185">
        <v>1</v>
      </c>
      <c r="B36" s="186" t="s">
        <v>69</v>
      </c>
      <c r="C36" s="187"/>
      <c r="D36" s="187"/>
      <c r="E36" s="187"/>
      <c r="F36" s="187"/>
      <c r="G36" s="187"/>
      <c r="H36" s="187"/>
      <c r="I36" s="187"/>
      <c r="J36" s="187"/>
      <c r="K36" s="187"/>
      <c r="L36" s="42"/>
      <c r="M36" s="66"/>
      <c r="N36" s="94"/>
      <c r="O36" s="75"/>
    </row>
    <row r="37" spans="1:15" s="76" customFormat="1" ht="15" customHeight="1" x14ac:dyDescent="0.2">
      <c r="A37" s="185"/>
      <c r="B37" s="186" t="s">
        <v>70</v>
      </c>
      <c r="C37" s="187"/>
      <c r="D37" s="187"/>
      <c r="E37" s="187"/>
      <c r="F37" s="187"/>
      <c r="G37" s="187"/>
      <c r="H37" s="187"/>
      <c r="I37" s="187"/>
      <c r="J37" s="187"/>
      <c r="K37" s="187"/>
      <c r="L37" s="42"/>
      <c r="M37" s="66"/>
      <c r="N37" s="94"/>
      <c r="O37" s="75"/>
    </row>
    <row r="38" spans="1:15" s="76" customFormat="1" ht="14.65" customHeight="1" x14ac:dyDescent="0.2">
      <c r="A38" s="45"/>
      <c r="B38" s="248" t="s">
        <v>71</v>
      </c>
      <c r="C38" s="187"/>
      <c r="D38" s="187"/>
      <c r="E38" s="187"/>
      <c r="F38" s="187"/>
      <c r="G38" s="187"/>
      <c r="H38" s="187"/>
      <c r="I38" s="187"/>
      <c r="J38" s="187"/>
      <c r="K38" s="187"/>
      <c r="L38" s="42"/>
      <c r="M38" s="66"/>
      <c r="N38" s="94"/>
      <c r="O38" s="75"/>
    </row>
    <row r="39" spans="1:15" s="76" customFormat="1" ht="14.65" customHeight="1" x14ac:dyDescent="0.2">
      <c r="A39" s="45"/>
      <c r="B39" s="248"/>
      <c r="C39" s="187"/>
      <c r="D39" s="187"/>
      <c r="E39" s="187"/>
      <c r="F39" s="187"/>
      <c r="G39" s="187"/>
      <c r="H39" s="187"/>
      <c r="I39" s="187"/>
      <c r="J39" s="187"/>
      <c r="K39" s="187"/>
      <c r="L39" s="42"/>
      <c r="M39" s="66"/>
      <c r="N39" s="94"/>
      <c r="O39" s="75"/>
    </row>
    <row r="40" spans="1:15" s="76" customFormat="1" ht="15" customHeight="1" x14ac:dyDescent="0.2">
      <c r="A40" s="45">
        <v>2</v>
      </c>
      <c r="B40" s="186" t="s">
        <v>72</v>
      </c>
      <c r="C40" s="187"/>
      <c r="D40" s="187"/>
      <c r="E40" s="187"/>
      <c r="F40" s="187"/>
      <c r="G40" s="187"/>
      <c r="H40" s="187"/>
      <c r="I40" s="187"/>
      <c r="J40" s="187"/>
      <c r="K40" s="187"/>
      <c r="L40" s="42"/>
      <c r="M40" s="66"/>
      <c r="N40" s="94"/>
      <c r="O40" s="75"/>
    </row>
    <row r="41" spans="1:15" s="76" customFormat="1" ht="15" x14ac:dyDescent="0.2">
      <c r="A41" s="45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66"/>
      <c r="N41" s="94"/>
      <c r="O41" s="75"/>
    </row>
    <row r="42" spans="1:15" s="76" customFormat="1" ht="15" customHeight="1" x14ac:dyDescent="0.2">
      <c r="A42" s="45">
        <v>3</v>
      </c>
      <c r="B42" s="186" t="s">
        <v>73</v>
      </c>
      <c r="C42" s="187"/>
      <c r="D42" s="187"/>
      <c r="E42" s="187"/>
      <c r="F42" s="187"/>
      <c r="G42" s="187"/>
      <c r="H42" s="187"/>
      <c r="I42" s="187"/>
      <c r="J42" s="187"/>
      <c r="K42" s="187"/>
      <c r="L42" s="42"/>
      <c r="M42" s="66"/>
      <c r="N42" s="94"/>
      <c r="O42" s="75"/>
    </row>
    <row r="43" spans="1:15" s="76" customFormat="1" ht="15" x14ac:dyDescent="0.2">
      <c r="A43" s="45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42"/>
      <c r="M43" s="66"/>
      <c r="N43" s="94"/>
      <c r="O43" s="75"/>
    </row>
    <row r="44" spans="1:15" s="76" customFormat="1" ht="15" customHeight="1" x14ac:dyDescent="0.2">
      <c r="A44" s="45">
        <v>4</v>
      </c>
      <c r="B44" s="186" t="s">
        <v>74</v>
      </c>
      <c r="C44" s="187"/>
      <c r="D44" s="187"/>
      <c r="E44" s="187"/>
      <c r="F44" s="187"/>
      <c r="G44" s="187"/>
      <c r="H44" s="187"/>
      <c r="I44" s="187"/>
      <c r="J44" s="187"/>
      <c r="K44" s="187"/>
      <c r="L44" s="42"/>
      <c r="M44" s="66"/>
      <c r="N44" s="94"/>
      <c r="O44" s="75"/>
    </row>
    <row r="45" spans="1:15" s="76" customFormat="1" ht="15" x14ac:dyDescent="0.2">
      <c r="A45" s="45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42"/>
      <c r="M45" s="66"/>
      <c r="N45" s="94"/>
      <c r="O45" s="75"/>
    </row>
    <row r="46" spans="1:15" s="76" customFormat="1" ht="15" customHeight="1" x14ac:dyDescent="0.2">
      <c r="A46" s="185">
        <v>5</v>
      </c>
      <c r="B46" s="186" t="s">
        <v>75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6"/>
      <c r="M46" s="66"/>
      <c r="N46" s="94"/>
      <c r="O46" s="75"/>
    </row>
    <row r="47" spans="1:15" s="76" customFormat="1" ht="15" x14ac:dyDescent="0.2">
      <c r="A47" s="185"/>
      <c r="B47" s="186" t="s">
        <v>76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6"/>
      <c r="M47" s="66"/>
      <c r="N47" s="94"/>
      <c r="O47" s="75"/>
    </row>
    <row r="48" spans="1:15" s="76" customFormat="1" ht="15" x14ac:dyDescent="0.2">
      <c r="A48" s="45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42"/>
      <c r="M48" s="66"/>
      <c r="N48" s="94"/>
      <c r="O48" s="75"/>
    </row>
    <row r="49" spans="1:15" s="76" customFormat="1" ht="15" customHeight="1" x14ac:dyDescent="0.2">
      <c r="A49" s="185">
        <v>6</v>
      </c>
      <c r="B49" s="186" t="s">
        <v>77</v>
      </c>
      <c r="C49" s="187"/>
      <c r="D49" s="187"/>
      <c r="E49" s="187"/>
      <c r="F49" s="187"/>
      <c r="G49" s="187"/>
      <c r="H49" s="187"/>
      <c r="I49" s="187"/>
      <c r="J49" s="187"/>
      <c r="K49" s="187"/>
      <c r="L49" s="42"/>
      <c r="M49" s="66"/>
      <c r="N49" s="94"/>
      <c r="O49" s="75"/>
    </row>
    <row r="50" spans="1:15" s="76" customFormat="1" ht="15" x14ac:dyDescent="0.2">
      <c r="A50" s="134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6"/>
      <c r="N50" s="138"/>
      <c r="O50" s="75"/>
    </row>
    <row r="51" spans="1:15" s="76" customFormat="1" ht="1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66"/>
      <c r="N51" s="66"/>
      <c r="O51" s="75"/>
    </row>
    <row r="52" spans="1:15" s="76" customFormat="1" ht="15" customHeight="1" x14ac:dyDescent="0.2">
      <c r="A52" s="85" t="s">
        <v>78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189"/>
      <c r="M52" s="190"/>
      <c r="N52" s="191"/>
      <c r="O52" s="75"/>
    </row>
    <row r="53" spans="1:15" s="76" customFormat="1" ht="15" x14ac:dyDescent="0.2">
      <c r="A53" s="237" t="s">
        <v>79</v>
      </c>
      <c r="B53" s="42"/>
      <c r="C53" s="60"/>
      <c r="D53" s="60"/>
      <c r="E53" s="60"/>
      <c r="F53" s="60"/>
      <c r="G53" s="60"/>
      <c r="H53" s="60"/>
      <c r="I53" s="60"/>
      <c r="J53" s="60"/>
      <c r="K53" s="60"/>
      <c r="L53" s="192"/>
      <c r="M53" s="193"/>
      <c r="N53" s="194"/>
      <c r="O53" s="75"/>
    </row>
    <row r="54" spans="1:15" s="76" customFormat="1" ht="15" x14ac:dyDescent="0.2">
      <c r="A54" s="237" t="s">
        <v>80</v>
      </c>
      <c r="B54" s="42"/>
      <c r="C54" s="60"/>
      <c r="D54" s="60"/>
      <c r="E54" s="60"/>
      <c r="F54" s="60"/>
      <c r="G54" s="60"/>
      <c r="H54" s="60"/>
      <c r="I54" s="60"/>
      <c r="J54" s="60"/>
      <c r="K54" s="60"/>
      <c r="L54" s="192"/>
      <c r="M54" s="193"/>
      <c r="N54" s="194"/>
      <c r="O54" s="75"/>
    </row>
    <row r="55" spans="1:15" s="76" customFormat="1" ht="15" customHeight="1" x14ac:dyDescent="0.2">
      <c r="A55" s="68" t="s">
        <v>81</v>
      </c>
      <c r="B55" s="137"/>
      <c r="C55" s="87"/>
      <c r="D55" s="87"/>
      <c r="E55" s="87"/>
      <c r="F55" s="87"/>
      <c r="G55" s="87"/>
      <c r="H55" s="87"/>
      <c r="I55" s="87"/>
      <c r="J55" s="87"/>
      <c r="K55" s="87"/>
      <c r="L55" s="195"/>
      <c r="M55" s="196"/>
      <c r="N55" s="69"/>
      <c r="O55" s="75"/>
    </row>
    <row r="56" spans="1:15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66"/>
      <c r="L56" s="42"/>
      <c r="M56" s="42"/>
      <c r="N56" s="42"/>
      <c r="O56" s="42"/>
    </row>
  </sheetData>
  <sheetProtection algorithmName="SHA-512" hashValue="Mvwfy9DEDXtMs7kA4pB1W0Av2Tp5v8S042hdLKIw9+2B89bSaGjqHD9/mZ/AXujgmiGk3MVEHNwx7tYxTowf8A==" saltValue="iKuqNGI4WKXB/JNNGGEGZQ==" spinCount="100000" sheet="1" objects="1" scenarios="1"/>
  <phoneticPr fontId="7" type="noConversion"/>
  <hyperlinks>
    <hyperlink ref="H20" r:id="rId1" xr:uid="{9A2D27F2-5FD7-431D-83EE-F8710769C6F7}"/>
  </hyperlinks>
  <printOptions horizontalCentered="1"/>
  <pageMargins left="0" right="0" top="0.41" bottom="0.5" header="0.5" footer="0"/>
  <pageSetup scale="67" fitToHeight="0" orientation="portrait" r:id="rId2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0"/>
  <sheetViews>
    <sheetView showGridLines="0" topLeftCell="A7" zoomScaleNormal="100" workbookViewId="0">
      <selection activeCell="O20" sqref="O20"/>
    </sheetView>
  </sheetViews>
  <sheetFormatPr defaultColWidth="9.42578125" defaultRowHeight="12.75" x14ac:dyDescent="0.2"/>
  <cols>
    <col min="1" max="1" width="2.5703125" style="38" customWidth="1"/>
    <col min="2" max="2" width="10.28515625" style="38" customWidth="1"/>
    <col min="3" max="3" width="77.42578125" style="38" customWidth="1"/>
    <col min="4" max="4" width="24.28515625" style="38" customWidth="1"/>
    <col min="5" max="5" width="6.5703125" style="37" customWidth="1"/>
    <col min="6" max="6" width="2.42578125" style="37" customWidth="1"/>
    <col min="7" max="7" width="10.5703125" style="37" customWidth="1"/>
    <col min="8" max="8" width="0.5703125" style="37" customWidth="1"/>
    <col min="9" max="9" width="15.5703125" style="37" customWidth="1"/>
    <col min="10" max="11" width="2.42578125" style="37" customWidth="1"/>
    <col min="12" max="12" width="7.5703125" style="37" customWidth="1"/>
    <col min="13" max="13" width="1.5703125" style="37" customWidth="1"/>
    <col min="14" max="14" width="7.5703125" style="37" customWidth="1"/>
    <col min="15" max="16384" width="9.42578125" style="38"/>
  </cols>
  <sheetData>
    <row r="1" spans="1:14" s="35" customFormat="1" ht="86.25" customHeight="1" x14ac:dyDescent="0.2">
      <c r="A1" s="100" t="s">
        <v>123</v>
      </c>
      <c r="B1" s="91"/>
      <c r="C1" s="91"/>
      <c r="D1" s="91"/>
      <c r="E1" s="91"/>
      <c r="F1" s="99"/>
      <c r="G1" s="33"/>
      <c r="H1" s="96"/>
      <c r="I1" s="96"/>
      <c r="J1" s="33"/>
      <c r="K1" s="33"/>
      <c r="L1" s="34"/>
    </row>
    <row r="2" spans="1:14" s="36" customFormat="1" ht="15.75" customHeight="1" x14ac:dyDescent="0.2">
      <c r="B2" s="33"/>
      <c r="C2" s="33"/>
      <c r="D2" s="33"/>
      <c r="E2" s="33"/>
      <c r="F2" s="33"/>
      <c r="G2" s="33"/>
      <c r="H2" s="33"/>
      <c r="I2" s="96"/>
      <c r="J2" s="96"/>
      <c r="K2" s="33"/>
      <c r="L2" s="33"/>
      <c r="M2" s="34"/>
    </row>
    <row r="3" spans="1:14" ht="20.100000000000001" customHeight="1" x14ac:dyDescent="0.2">
      <c r="A3" s="45"/>
      <c r="B3" s="139" t="s">
        <v>2</v>
      </c>
      <c r="C3" s="268" t="s">
        <v>124</v>
      </c>
      <c r="D3" s="42"/>
      <c r="E3" s="42"/>
      <c r="F3" s="42"/>
      <c r="G3" s="66"/>
      <c r="N3" s="38"/>
    </row>
    <row r="4" spans="1:14" ht="20.100000000000001" customHeight="1" x14ac:dyDescent="0.2">
      <c r="A4" s="45"/>
      <c r="B4" s="44"/>
      <c r="C4" s="133"/>
      <c r="D4" s="66"/>
      <c r="E4" s="66"/>
      <c r="F4" s="66"/>
      <c r="G4" s="66"/>
      <c r="N4" s="38"/>
    </row>
    <row r="5" spans="1:14" ht="14.65" customHeight="1" x14ac:dyDescent="0.2">
      <c r="A5" s="45"/>
      <c r="B5" s="44"/>
      <c r="C5" s="66" t="s">
        <v>4</v>
      </c>
      <c r="D5" s="66"/>
      <c r="E5" s="66"/>
      <c r="F5" s="66"/>
      <c r="G5" s="66"/>
      <c r="N5" s="38"/>
    </row>
    <row r="6" spans="1:14" ht="5.0999999999999996" customHeight="1" x14ac:dyDescent="0.2">
      <c r="A6" s="45"/>
      <c r="B6" s="44"/>
      <c r="C6" s="42"/>
      <c r="D6" s="66"/>
      <c r="E6" s="66"/>
      <c r="F6" s="66"/>
      <c r="G6" s="66"/>
      <c r="N6" s="38"/>
    </row>
    <row r="7" spans="1:14" ht="20.100000000000001" customHeight="1" x14ac:dyDescent="0.2">
      <c r="A7" s="45"/>
      <c r="B7" s="44"/>
      <c r="C7" s="133"/>
      <c r="D7" s="66"/>
      <c r="E7" s="66"/>
      <c r="F7" s="66"/>
      <c r="G7" s="66"/>
      <c r="N7" s="38"/>
    </row>
    <row r="8" spans="1:14" ht="14.65" customHeight="1" x14ac:dyDescent="0.2">
      <c r="A8" s="45"/>
      <c r="B8" s="44"/>
      <c r="C8" s="66" t="s">
        <v>5</v>
      </c>
      <c r="D8" s="66"/>
      <c r="E8" s="66"/>
      <c r="F8" s="66"/>
      <c r="G8" s="66"/>
      <c r="N8" s="38"/>
    </row>
    <row r="9" spans="1:14" ht="10.35" customHeight="1" x14ac:dyDescent="0.2">
      <c r="A9" s="45"/>
      <c r="B9" s="44"/>
      <c r="C9" s="66"/>
      <c r="D9" s="66"/>
      <c r="E9" s="66"/>
      <c r="F9" s="66"/>
      <c r="G9" s="66"/>
      <c r="N9" s="38"/>
    </row>
    <row r="10" spans="1:14" ht="10.35" customHeight="1" x14ac:dyDescent="0.2">
      <c r="A10" s="42"/>
      <c r="B10" s="44"/>
      <c r="C10" s="66"/>
      <c r="D10" s="66"/>
      <c r="E10" s="66"/>
      <c r="F10" s="66"/>
      <c r="G10" s="66"/>
      <c r="N10" s="38"/>
    </row>
    <row r="11" spans="1:14" ht="5.0999999999999996" customHeight="1" x14ac:dyDescent="0.2">
      <c r="A11" s="129"/>
      <c r="B11" s="63"/>
      <c r="C11" s="130"/>
      <c r="D11" s="131"/>
      <c r="E11" s="131"/>
      <c r="F11" s="132"/>
      <c r="G11" s="66"/>
      <c r="N11" s="38"/>
    </row>
    <row r="12" spans="1:14" ht="20.100000000000001" customHeight="1" x14ac:dyDescent="0.2">
      <c r="A12" s="45"/>
      <c r="B12" s="139" t="s">
        <v>6</v>
      </c>
      <c r="C12" s="44" t="s">
        <v>7</v>
      </c>
      <c r="D12" s="42"/>
      <c r="E12" s="42"/>
      <c r="F12" s="41"/>
      <c r="G12" s="66"/>
      <c r="N12" s="38"/>
    </row>
    <row r="13" spans="1:14" ht="5.0999999999999996" customHeight="1" x14ac:dyDescent="0.2">
      <c r="A13" s="45"/>
      <c r="B13" s="44"/>
      <c r="C13" s="42"/>
      <c r="D13" s="66"/>
      <c r="E13" s="66"/>
      <c r="F13" s="94"/>
      <c r="G13" s="66"/>
      <c r="N13" s="38"/>
    </row>
    <row r="14" spans="1:14" s="44" customFormat="1" ht="16.5" customHeight="1" x14ac:dyDescent="0.2">
      <c r="A14" s="39"/>
      <c r="B14" s="140" t="s">
        <v>125</v>
      </c>
      <c r="C14" s="40"/>
      <c r="D14" s="40"/>
      <c r="E14" s="141"/>
      <c r="F14" s="41"/>
      <c r="G14" s="42"/>
      <c r="H14" s="42"/>
      <c r="I14" s="42"/>
      <c r="J14" s="43"/>
      <c r="K14" s="42"/>
      <c r="L14" s="42"/>
      <c r="M14" s="42"/>
      <c r="N14" s="42"/>
    </row>
    <row r="15" spans="1:14" s="42" customFormat="1" ht="18.399999999999999" customHeight="1" x14ac:dyDescent="0.2">
      <c r="A15" s="45"/>
      <c r="B15" s="142"/>
      <c r="C15" s="143" t="s">
        <v>9</v>
      </c>
      <c r="D15" s="261"/>
      <c r="E15" s="144" t="s">
        <v>10</v>
      </c>
      <c r="F15" s="46"/>
      <c r="G15" s="44"/>
      <c r="H15" s="44"/>
      <c r="I15" s="47"/>
      <c r="J15" s="48"/>
      <c r="K15" s="48"/>
      <c r="L15" s="44"/>
      <c r="M15" s="44"/>
      <c r="N15" s="47"/>
    </row>
    <row r="16" spans="1:14" s="42" customFormat="1" ht="18.399999999999999" customHeight="1" x14ac:dyDescent="0.2">
      <c r="A16" s="45"/>
      <c r="B16" s="145"/>
      <c r="C16" s="143" t="s">
        <v>11</v>
      </c>
      <c r="D16" s="261"/>
      <c r="E16" s="144" t="s">
        <v>10</v>
      </c>
      <c r="F16" s="46"/>
      <c r="G16" s="44"/>
      <c r="H16" s="44"/>
      <c r="I16" s="47"/>
      <c r="J16" s="48"/>
      <c r="K16" s="48"/>
      <c r="L16" s="44"/>
      <c r="M16" s="44"/>
      <c r="N16" s="47"/>
    </row>
    <row r="17" spans="1:14" s="42" customFormat="1" ht="18.399999999999999" customHeight="1" x14ac:dyDescent="0.2">
      <c r="A17" s="45"/>
      <c r="B17" s="145"/>
      <c r="C17" s="143" t="s">
        <v>12</v>
      </c>
      <c r="D17" s="261"/>
      <c r="E17" s="144" t="s">
        <v>10</v>
      </c>
      <c r="F17" s="46"/>
      <c r="G17" s="44"/>
      <c r="H17" s="44"/>
      <c r="I17" s="47"/>
      <c r="J17" s="48"/>
      <c r="K17" s="48"/>
      <c r="L17" s="44"/>
      <c r="M17" s="44"/>
      <c r="N17" s="47"/>
    </row>
    <row r="18" spans="1:14" s="42" customFormat="1" ht="18.399999999999999" customHeight="1" x14ac:dyDescent="0.2">
      <c r="A18" s="45"/>
      <c r="B18" s="145"/>
      <c r="C18" s="143" t="s">
        <v>13</v>
      </c>
      <c r="D18" s="261"/>
      <c r="E18" s="144" t="s">
        <v>10</v>
      </c>
      <c r="F18" s="46"/>
      <c r="G18" s="44"/>
      <c r="H18" s="44"/>
      <c r="I18" s="47"/>
      <c r="J18" s="48"/>
      <c r="K18" s="48"/>
      <c r="L18" s="44"/>
      <c r="M18" s="44"/>
      <c r="N18" s="47"/>
    </row>
    <row r="19" spans="1:14" s="42" customFormat="1" ht="18.399999999999999" customHeight="1" x14ac:dyDescent="0.2">
      <c r="A19" s="45"/>
      <c r="B19" s="145"/>
      <c r="C19" s="146" t="s">
        <v>14</v>
      </c>
      <c r="D19" s="261"/>
      <c r="E19" s="144" t="s">
        <v>10</v>
      </c>
      <c r="F19" s="46"/>
      <c r="G19" s="44"/>
      <c r="H19" s="44"/>
      <c r="I19" s="47"/>
      <c r="J19" s="48"/>
      <c r="K19" s="48"/>
      <c r="L19" s="44"/>
      <c r="M19" s="44"/>
      <c r="N19" s="47"/>
    </row>
    <row r="20" spans="1:14" s="42" customFormat="1" ht="18.399999999999999" customHeight="1" x14ac:dyDescent="0.2">
      <c r="A20" s="45"/>
      <c r="B20" s="145"/>
      <c r="C20" s="143" t="s">
        <v>15</v>
      </c>
      <c r="D20" s="261"/>
      <c r="E20" s="144" t="s">
        <v>10</v>
      </c>
      <c r="F20" s="46"/>
      <c r="G20" s="44"/>
      <c r="H20" s="44"/>
      <c r="I20" s="47"/>
      <c r="J20" s="48"/>
      <c r="K20" s="48"/>
      <c r="L20" s="44"/>
      <c r="M20" s="44"/>
      <c r="N20" s="47"/>
    </row>
    <row r="21" spans="1:14" s="42" customFormat="1" ht="18.399999999999999" customHeight="1" x14ac:dyDescent="0.2">
      <c r="A21" s="45"/>
      <c r="B21" s="147"/>
      <c r="C21" s="146" t="s">
        <v>16</v>
      </c>
      <c r="D21" s="261"/>
      <c r="E21" s="144" t="s">
        <v>10</v>
      </c>
      <c r="F21" s="46"/>
      <c r="G21" s="44"/>
      <c r="H21" s="44"/>
      <c r="I21" s="47"/>
      <c r="J21" s="48"/>
      <c r="K21" s="48"/>
      <c r="L21" s="44"/>
      <c r="M21" s="44"/>
      <c r="N21" s="47"/>
    </row>
    <row r="22" spans="1:14" s="42" customFormat="1" ht="18.399999999999999" customHeight="1" x14ac:dyDescent="0.2">
      <c r="A22" s="45"/>
      <c r="B22" s="148"/>
      <c r="C22" s="146" t="s">
        <v>17</v>
      </c>
      <c r="D22" s="261"/>
      <c r="E22" s="144" t="s">
        <v>10</v>
      </c>
      <c r="F22" s="46"/>
      <c r="G22" s="44"/>
      <c r="H22" s="44"/>
      <c r="I22" s="47"/>
      <c r="J22" s="48"/>
      <c r="K22" s="48"/>
      <c r="L22" s="44"/>
      <c r="M22" s="44"/>
      <c r="N22" s="47"/>
    </row>
    <row r="23" spans="1:14" s="42" customFormat="1" ht="27" customHeight="1" x14ac:dyDescent="0.2">
      <c r="A23" s="45"/>
      <c r="B23" s="149" t="s">
        <v>126</v>
      </c>
      <c r="C23" s="143"/>
      <c r="D23" s="262">
        <f>SUM(D15:D22)</f>
        <v>0</v>
      </c>
      <c r="E23" s="49" t="s">
        <v>10</v>
      </c>
      <c r="F23" s="46"/>
      <c r="G23" s="44"/>
      <c r="H23" s="44"/>
      <c r="I23" s="47"/>
      <c r="J23" s="48"/>
      <c r="K23" s="48"/>
      <c r="L23" s="44"/>
      <c r="M23" s="44"/>
      <c r="N23" s="47"/>
    </row>
    <row r="24" spans="1:14" s="42" customFormat="1" ht="27" customHeight="1" x14ac:dyDescent="0.2">
      <c r="A24" s="45"/>
      <c r="B24" s="80"/>
      <c r="C24" s="213"/>
      <c r="D24" s="81"/>
      <c r="E24" s="214"/>
      <c r="F24" s="46"/>
      <c r="G24" s="44"/>
      <c r="H24" s="44"/>
      <c r="I24" s="47"/>
      <c r="J24" s="48"/>
      <c r="K24" s="48"/>
      <c r="L24" s="44"/>
      <c r="M24" s="44"/>
      <c r="N24" s="47"/>
    </row>
    <row r="25" spans="1:14" s="44" customFormat="1" ht="8.1" customHeight="1" x14ac:dyDescent="0.2">
      <c r="A25" s="65"/>
      <c r="B25" s="65"/>
      <c r="C25" s="65"/>
      <c r="D25" s="65"/>
      <c r="E25" s="65"/>
      <c r="F25" s="65"/>
    </row>
    <row r="26" spans="1:14" s="44" customFormat="1" ht="8.1" customHeight="1" x14ac:dyDescent="0.2">
      <c r="A26" s="39"/>
      <c r="F26" s="56"/>
    </row>
    <row r="27" spans="1:14" s="44" customFormat="1" ht="26.25" customHeight="1" x14ac:dyDescent="0.2">
      <c r="A27" s="39"/>
      <c r="B27" s="204" t="s">
        <v>127</v>
      </c>
      <c r="F27" s="56"/>
    </row>
    <row r="28" spans="1:14" s="44" customFormat="1" ht="16.5" customHeight="1" x14ac:dyDescent="0.2">
      <c r="A28" s="39"/>
      <c r="B28" s="149" t="s">
        <v>28</v>
      </c>
      <c r="C28" s="89"/>
      <c r="D28" s="65"/>
      <c r="E28" s="89"/>
      <c r="F28" s="56"/>
    </row>
    <row r="29" spans="1:14" s="42" customFormat="1" ht="19.149999999999999" customHeight="1" x14ac:dyDescent="0.2">
      <c r="A29" s="45"/>
      <c r="B29" s="145"/>
      <c r="C29" s="157" t="s">
        <v>128</v>
      </c>
      <c r="D29" s="264"/>
      <c r="E29" s="158" t="s">
        <v>30</v>
      </c>
      <c r="F29" s="46"/>
      <c r="G29" s="64"/>
      <c r="H29" s="64"/>
      <c r="I29" s="64"/>
      <c r="J29" s="48"/>
      <c r="K29" s="48"/>
      <c r="L29" s="64"/>
      <c r="M29" s="64"/>
      <c r="N29" s="64"/>
    </row>
    <row r="30" spans="1:14" s="42" customFormat="1" ht="19.149999999999999" customHeight="1" x14ac:dyDescent="0.2">
      <c r="A30" s="45"/>
      <c r="B30" s="145"/>
      <c r="C30" s="157" t="s">
        <v>129</v>
      </c>
      <c r="D30" s="264"/>
      <c r="E30" s="158" t="s">
        <v>30</v>
      </c>
      <c r="F30" s="46"/>
      <c r="G30" s="64"/>
      <c r="H30" s="64"/>
      <c r="I30" s="64"/>
      <c r="J30" s="48"/>
      <c r="K30" s="48"/>
      <c r="L30" s="64"/>
      <c r="M30" s="64"/>
      <c r="N30" s="64"/>
    </row>
    <row r="31" spans="1:14" s="42" customFormat="1" ht="19.149999999999999" customHeight="1" x14ac:dyDescent="0.2">
      <c r="A31" s="45"/>
      <c r="B31" s="145"/>
      <c r="C31" s="157" t="s">
        <v>130</v>
      </c>
      <c r="D31" s="264"/>
      <c r="E31" s="158" t="s">
        <v>30</v>
      </c>
      <c r="F31" s="46"/>
      <c r="G31" s="64"/>
      <c r="H31" s="64"/>
      <c r="I31" s="64"/>
      <c r="J31" s="48"/>
      <c r="K31" s="48"/>
      <c r="L31" s="64"/>
      <c r="M31" s="64"/>
      <c r="N31" s="64"/>
    </row>
    <row r="32" spans="1:14" s="42" customFormat="1" ht="19.149999999999999" customHeight="1" x14ac:dyDescent="0.2">
      <c r="A32" s="45"/>
      <c r="B32" s="145"/>
      <c r="C32" s="157" t="s">
        <v>131</v>
      </c>
      <c r="D32" s="264"/>
      <c r="E32" s="158" t="s">
        <v>30</v>
      </c>
      <c r="F32" s="46"/>
      <c r="G32" s="64"/>
      <c r="H32" s="64"/>
      <c r="I32" s="64"/>
      <c r="J32" s="48"/>
      <c r="K32" s="48"/>
      <c r="L32" s="64"/>
      <c r="M32" s="64"/>
      <c r="N32" s="64"/>
    </row>
    <row r="33" spans="1:14" s="42" customFormat="1" ht="19.149999999999999" customHeight="1" x14ac:dyDescent="0.2">
      <c r="A33" s="45"/>
      <c r="B33" s="145"/>
      <c r="C33" s="157" t="s">
        <v>132</v>
      </c>
      <c r="D33" s="264"/>
      <c r="E33" s="158" t="s">
        <v>30</v>
      </c>
      <c r="F33" s="46"/>
      <c r="G33" s="64"/>
      <c r="H33" s="64"/>
      <c r="I33" s="64"/>
      <c r="J33" s="48"/>
      <c r="K33" s="48"/>
      <c r="L33" s="64"/>
      <c r="M33" s="64"/>
      <c r="N33" s="64"/>
    </row>
    <row r="34" spans="1:14" s="42" customFormat="1" ht="5.0999999999999996" customHeight="1" x14ac:dyDescent="0.2">
      <c r="A34" s="45"/>
      <c r="B34" s="134"/>
      <c r="C34" s="65"/>
      <c r="D34" s="63"/>
      <c r="E34" s="159"/>
      <c r="F34" s="46"/>
      <c r="G34" s="64"/>
      <c r="H34" s="64"/>
      <c r="I34" s="64"/>
      <c r="J34" s="48"/>
      <c r="K34" s="48"/>
      <c r="L34" s="64"/>
      <c r="M34" s="64"/>
      <c r="N34" s="64"/>
    </row>
    <row r="35" spans="1:14" s="42" customFormat="1" ht="16.5" customHeight="1" x14ac:dyDescent="0.2">
      <c r="A35" s="45"/>
      <c r="B35" s="128" t="s">
        <v>36</v>
      </c>
      <c r="C35" s="205"/>
      <c r="D35" s="265">
        <f>SUM(D29:D33)</f>
        <v>0</v>
      </c>
      <c r="E35" s="160" t="s">
        <v>30</v>
      </c>
      <c r="F35" s="94"/>
      <c r="G35" s="66"/>
      <c r="H35" s="66"/>
      <c r="I35" s="66"/>
      <c r="J35" s="66"/>
      <c r="K35" s="67"/>
      <c r="L35" s="66"/>
      <c r="M35" s="66"/>
      <c r="N35" s="66"/>
    </row>
    <row r="36" spans="1:14" s="42" customFormat="1" ht="12.75" customHeight="1" x14ac:dyDescent="0.2">
      <c r="A36" s="45"/>
      <c r="B36" s="161"/>
      <c r="C36" s="135"/>
      <c r="D36" s="266" t="s">
        <v>37</v>
      </c>
      <c r="E36" s="69"/>
      <c r="F36" s="94"/>
      <c r="G36" s="66"/>
      <c r="H36" s="66"/>
      <c r="I36" s="66"/>
      <c r="J36" s="66"/>
      <c r="K36" s="66"/>
      <c r="L36" s="66"/>
      <c r="M36" s="66"/>
      <c r="N36" s="66"/>
    </row>
    <row r="37" spans="1:14" ht="8.1" customHeight="1" x14ac:dyDescent="0.2">
      <c r="A37" s="134"/>
      <c r="B37" s="137"/>
      <c r="C37" s="137"/>
      <c r="D37" s="137"/>
      <c r="E37" s="136"/>
      <c r="F37" s="138"/>
      <c r="G37" s="66"/>
    </row>
    <row r="38" spans="1:14" ht="14.25" x14ac:dyDescent="0.2">
      <c r="A38" s="42"/>
      <c r="B38" s="42"/>
      <c r="C38" s="42"/>
      <c r="D38" s="42"/>
      <c r="E38" s="66"/>
      <c r="F38" s="66"/>
      <c r="G38" s="66"/>
    </row>
    <row r="39" spans="1:14" ht="14.25" x14ac:dyDescent="0.2">
      <c r="A39" s="42"/>
      <c r="B39" s="42"/>
      <c r="C39" s="42"/>
      <c r="D39" s="42"/>
      <c r="E39" s="66"/>
      <c r="F39" s="66"/>
      <c r="G39" s="66"/>
    </row>
    <row r="40" spans="1:14" ht="14.25" x14ac:dyDescent="0.2">
      <c r="A40" s="42"/>
      <c r="B40" s="42"/>
      <c r="C40" s="42"/>
      <c r="D40" s="42"/>
      <c r="E40" s="66"/>
      <c r="F40" s="66"/>
      <c r="G40" s="66"/>
    </row>
  </sheetData>
  <sheetProtection algorithmName="SHA-512" hashValue="xZP19sdqnhVceO3mWQf3mWd17HNPxnAx4hBs66eG3y5emULdyF/5svY/yki4ySj/XX605emRNYOvm5ByqLycMw==" saltValue="6R5HCad0XGaa/tsoF+sEkw==" spinCount="100000" sheet="1" objects="1" scenarios="1"/>
  <printOptions horizontalCentered="1"/>
  <pageMargins left="0" right="0" top="0" bottom="0.52" header="0" footer="0.25"/>
  <pageSetup scale="94" orientation="portrait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54"/>
  <sheetViews>
    <sheetView showGridLines="0" tabSelected="1" view="pageBreakPreview" zoomScaleNormal="100" zoomScaleSheetLayoutView="100" workbookViewId="0">
      <selection activeCell="Q18" sqref="Q18"/>
    </sheetView>
  </sheetViews>
  <sheetFormatPr defaultColWidth="9.42578125" defaultRowHeight="12.75" x14ac:dyDescent="0.2"/>
  <cols>
    <col min="1" max="1" width="3.5703125" style="38" customWidth="1"/>
    <col min="2" max="2" width="22.7109375" style="38" customWidth="1"/>
    <col min="3" max="3" width="2.5703125" style="38" customWidth="1"/>
    <col min="4" max="4" width="17.42578125" style="38" customWidth="1"/>
    <col min="5" max="5" width="5.42578125" style="38" customWidth="1"/>
    <col min="6" max="6" width="16" style="38" customWidth="1"/>
    <col min="7" max="7" width="10" style="38" customWidth="1"/>
    <col min="8" max="8" width="27.5703125" style="38" customWidth="1"/>
    <col min="9" max="9" width="3.7109375" style="38" customWidth="1"/>
    <col min="10" max="10" width="22.42578125" style="38" customWidth="1"/>
    <col min="11" max="11" width="7.5703125" style="37" customWidth="1"/>
    <col min="12" max="12" width="13.42578125" style="38" bestFit="1" customWidth="1"/>
    <col min="13" max="13" width="4" style="38" customWidth="1"/>
    <col min="14" max="14" width="21.7109375" style="38" customWidth="1"/>
    <col min="15" max="16384" width="9.42578125" style="38"/>
  </cols>
  <sheetData>
    <row r="1" spans="1:14" ht="57" customHeight="1" x14ac:dyDescent="0.2">
      <c r="A1" s="100" t="s">
        <v>133</v>
      </c>
      <c r="B1" s="91"/>
      <c r="C1" s="91"/>
      <c r="D1" s="91"/>
      <c r="E1" s="91"/>
      <c r="F1" s="91"/>
      <c r="G1" s="91"/>
      <c r="H1" s="91"/>
      <c r="I1" s="91"/>
      <c r="J1" s="91"/>
      <c r="K1" s="97"/>
      <c r="L1" s="97"/>
      <c r="M1" s="97"/>
      <c r="N1" s="92"/>
    </row>
    <row r="2" spans="1:14" ht="11.2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98"/>
      <c r="L2" s="98"/>
      <c r="M2" s="98"/>
      <c r="N2" s="98"/>
    </row>
    <row r="3" spans="1:14" ht="14.25" x14ac:dyDescent="0.2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74"/>
      <c r="M3" s="42"/>
      <c r="N3" s="42"/>
    </row>
    <row r="4" spans="1:14" ht="15" customHeight="1" x14ac:dyDescent="0.2">
      <c r="A4" s="45"/>
      <c r="B4" s="139" t="s">
        <v>39</v>
      </c>
      <c r="C4" s="42"/>
      <c r="D4" s="154" t="s">
        <v>40</v>
      </c>
      <c r="E4" s="42"/>
      <c r="F4" s="42"/>
      <c r="G4" s="42"/>
      <c r="H4" s="154" t="s">
        <v>41</v>
      </c>
      <c r="I4" s="42"/>
      <c r="J4" s="42"/>
      <c r="K4" s="42"/>
      <c r="L4" s="41"/>
      <c r="M4" s="42"/>
      <c r="N4" s="42"/>
    </row>
    <row r="5" spans="1:14" ht="58.5" customHeight="1" x14ac:dyDescent="0.2">
      <c r="A5" s="45"/>
      <c r="B5" s="42"/>
      <c r="C5" s="42"/>
      <c r="D5" s="162" t="s">
        <v>134</v>
      </c>
      <c r="E5" s="225"/>
      <c r="F5" s="42"/>
      <c r="G5" s="42"/>
      <c r="H5" s="212" t="s">
        <v>43</v>
      </c>
      <c r="I5" s="42"/>
      <c r="J5" s="42"/>
      <c r="K5" s="42"/>
      <c r="L5" s="41"/>
      <c r="M5" s="42"/>
      <c r="N5" s="42"/>
    </row>
    <row r="6" spans="1:14" ht="33" customHeight="1" x14ac:dyDescent="0.2">
      <c r="A6" s="45"/>
      <c r="B6" s="207" t="s">
        <v>118</v>
      </c>
      <c r="C6" s="108"/>
      <c r="D6" s="164"/>
      <c r="E6" s="225"/>
      <c r="F6" s="42"/>
      <c r="G6" s="208"/>
      <c r="H6" s="166"/>
      <c r="I6" s="42"/>
      <c r="J6" s="108" t="s">
        <v>45</v>
      </c>
      <c r="K6" s="66"/>
      <c r="L6" s="41"/>
      <c r="M6" s="42"/>
      <c r="N6" s="42"/>
    </row>
    <row r="7" spans="1:14" ht="19.149999999999999" customHeight="1" x14ac:dyDescent="0.2">
      <c r="A7" s="45"/>
      <c r="B7" s="249" t="s">
        <v>135</v>
      </c>
      <c r="C7" s="71"/>
      <c r="D7" s="197">
        <f>'HCS Res-p1'!D29</f>
        <v>0</v>
      </c>
      <c r="E7" s="124"/>
      <c r="F7" s="72" t="s">
        <v>46</v>
      </c>
      <c r="G7" s="121"/>
      <c r="H7" s="167"/>
      <c r="I7" s="72" t="s">
        <v>47</v>
      </c>
      <c r="J7" s="107">
        <f>D7*H7</f>
        <v>0</v>
      </c>
      <c r="K7" s="66"/>
      <c r="L7" s="41"/>
      <c r="M7" s="42"/>
      <c r="N7" s="42"/>
    </row>
    <row r="8" spans="1:14" ht="19.149999999999999" customHeight="1" x14ac:dyDescent="0.2">
      <c r="A8" s="45"/>
      <c r="B8" s="249" t="s">
        <v>136</v>
      </c>
      <c r="C8" s="71"/>
      <c r="D8" s="197">
        <f>'HCS Res-p1'!D30</f>
        <v>0</v>
      </c>
      <c r="E8" s="125"/>
      <c r="F8" s="72" t="s">
        <v>46</v>
      </c>
      <c r="G8" s="121"/>
      <c r="H8" s="167"/>
      <c r="I8" s="72" t="s">
        <v>47</v>
      </c>
      <c r="J8" s="107">
        <f>D8*H8</f>
        <v>0</v>
      </c>
      <c r="K8" s="111"/>
      <c r="L8" s="41"/>
      <c r="M8" s="42"/>
      <c r="N8" s="42"/>
    </row>
    <row r="9" spans="1:14" ht="19.149999999999999" customHeight="1" x14ac:dyDescent="0.2">
      <c r="A9" s="45"/>
      <c r="B9" s="249" t="s">
        <v>137</v>
      </c>
      <c r="C9" s="71"/>
      <c r="D9" s="197">
        <f>'HCS Res-p1'!D31</f>
        <v>0</v>
      </c>
      <c r="E9" s="125"/>
      <c r="F9" s="72" t="s">
        <v>46</v>
      </c>
      <c r="G9" s="121"/>
      <c r="H9" s="167"/>
      <c r="I9" s="72" t="s">
        <v>47</v>
      </c>
      <c r="J9" s="107">
        <f>D9*H9</f>
        <v>0</v>
      </c>
      <c r="K9" s="111"/>
      <c r="L9" s="41"/>
      <c r="M9" s="42"/>
      <c r="N9" s="42"/>
    </row>
    <row r="10" spans="1:14" ht="19.149999999999999" customHeight="1" x14ac:dyDescent="0.2">
      <c r="A10" s="45"/>
      <c r="B10" s="249" t="s">
        <v>138</v>
      </c>
      <c r="C10" s="71"/>
      <c r="D10" s="197">
        <f>'HCS Res-p1'!D32</f>
        <v>0</v>
      </c>
      <c r="E10" s="125"/>
      <c r="F10" s="72" t="s">
        <v>46</v>
      </c>
      <c r="G10" s="121"/>
      <c r="H10" s="167"/>
      <c r="I10" s="72" t="s">
        <v>47</v>
      </c>
      <c r="J10" s="107">
        <f>D10*H10</f>
        <v>0</v>
      </c>
      <c r="K10" s="111"/>
      <c r="L10" s="41"/>
      <c r="M10" s="42"/>
      <c r="N10" s="42"/>
    </row>
    <row r="11" spans="1:14" ht="19.149999999999999" customHeight="1" x14ac:dyDescent="0.2">
      <c r="A11" s="45"/>
      <c r="B11" s="249" t="s">
        <v>139</v>
      </c>
      <c r="C11" s="71"/>
      <c r="D11" s="197">
        <f>'HCS Res-p1'!D33</f>
        <v>0</v>
      </c>
      <c r="E11" s="125"/>
      <c r="F11" s="72" t="s">
        <v>46</v>
      </c>
      <c r="G11" s="121"/>
      <c r="H11" s="167"/>
      <c r="I11" s="72" t="s">
        <v>47</v>
      </c>
      <c r="J11" s="107">
        <f>D11*H11</f>
        <v>0</v>
      </c>
      <c r="K11" s="111"/>
      <c r="L11" s="41"/>
      <c r="M11" s="42"/>
      <c r="N11" s="42"/>
    </row>
    <row r="12" spans="1:14" ht="18.399999999999999" customHeight="1" x14ac:dyDescent="0.2">
      <c r="A12" s="45"/>
      <c r="B12" s="73"/>
      <c r="C12" s="73"/>
      <c r="D12" s="238"/>
      <c r="E12" s="239"/>
      <c r="F12" s="72"/>
      <c r="G12" s="240"/>
      <c r="H12" s="242"/>
      <c r="I12" s="72"/>
      <c r="J12" s="241"/>
      <c r="K12" s="241"/>
      <c r="L12" s="42"/>
      <c r="M12" s="45"/>
      <c r="N12" s="42"/>
    </row>
    <row r="13" spans="1:14" ht="18.399999999999999" customHeight="1" x14ac:dyDescent="0.2">
      <c r="A13" s="45"/>
      <c r="B13" s="73" t="s">
        <v>48</v>
      </c>
      <c r="C13" s="73"/>
      <c r="D13" s="243">
        <f>SUM(D7:D11)</f>
        <v>0</v>
      </c>
      <c r="E13" s="239"/>
      <c r="F13" s="72"/>
      <c r="G13" s="240"/>
      <c r="H13" s="242"/>
      <c r="I13" s="72"/>
      <c r="J13" s="107">
        <f>SUM(J7:J11)</f>
        <v>0</v>
      </c>
      <c r="K13" s="241"/>
      <c r="L13" s="42"/>
      <c r="M13" s="45"/>
      <c r="N13" s="42"/>
    </row>
    <row r="14" spans="1:14" ht="28.5" x14ac:dyDescent="0.2">
      <c r="A14" s="45"/>
      <c r="B14" s="73"/>
      <c r="C14" s="73"/>
      <c r="D14" s="207" t="s">
        <v>49</v>
      </c>
      <c r="E14" s="42"/>
      <c r="F14" s="42"/>
      <c r="G14" s="108"/>
      <c r="H14" s="108"/>
      <c r="I14" s="72"/>
      <c r="J14" s="163" t="s">
        <v>50</v>
      </c>
      <c r="K14" s="74"/>
      <c r="L14" s="42"/>
      <c r="M14" s="45"/>
      <c r="N14" s="42"/>
    </row>
    <row r="15" spans="1:14" ht="14.25" x14ac:dyDescent="0.2">
      <c r="A15" s="45"/>
      <c r="B15" s="73"/>
      <c r="C15" s="73"/>
      <c r="D15" s="108"/>
      <c r="E15" s="42"/>
      <c r="F15" s="42"/>
      <c r="G15" s="108"/>
      <c r="H15" s="108"/>
      <c r="I15" s="72"/>
      <c r="J15" s="42"/>
      <c r="K15" s="74"/>
      <c r="L15" s="41"/>
      <c r="M15" s="42"/>
      <c r="N15" s="42"/>
    </row>
    <row r="16" spans="1:14" s="76" customFormat="1" ht="24.6" customHeight="1" x14ac:dyDescent="0.2">
      <c r="A16" s="85" t="s">
        <v>140</v>
      </c>
      <c r="B16" s="54"/>
      <c r="C16" s="54"/>
      <c r="D16" s="54"/>
      <c r="E16" s="54"/>
      <c r="F16" s="54"/>
      <c r="G16" s="54"/>
      <c r="H16" s="251"/>
      <c r="I16" s="251"/>
      <c r="J16" s="251"/>
      <c r="K16" s="251"/>
      <c r="L16" s="131"/>
      <c r="M16" s="66"/>
      <c r="N16" s="42"/>
    </row>
    <row r="17" spans="1:14" s="76" customFormat="1" ht="17.100000000000001" customHeight="1" x14ac:dyDescent="0.2">
      <c r="A17" s="275"/>
      <c r="B17" s="274"/>
      <c r="C17" s="277"/>
      <c r="D17" s="276" t="s">
        <v>53</v>
      </c>
      <c r="E17" s="277"/>
      <c r="F17" s="277"/>
      <c r="G17" s="277"/>
      <c r="H17" s="278" t="s">
        <v>54</v>
      </c>
      <c r="I17" s="277"/>
      <c r="K17" s="66"/>
      <c r="L17" s="66"/>
      <c r="M17" s="66"/>
      <c r="N17" s="42"/>
    </row>
    <row r="18" spans="1:14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4.25" x14ac:dyDescent="0.2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30"/>
      <c r="L19" s="174"/>
      <c r="M19" s="42"/>
      <c r="N19" s="42"/>
    </row>
    <row r="20" spans="1:14" ht="30.75" customHeight="1" x14ac:dyDescent="0.2">
      <c r="A20" s="219"/>
      <c r="B20" s="218" t="s">
        <v>55</v>
      </c>
      <c r="C20" s="156"/>
      <c r="D20" s="65" t="s">
        <v>141</v>
      </c>
      <c r="E20" s="215"/>
      <c r="F20" s="215"/>
      <c r="G20" s="215"/>
      <c r="H20" s="215"/>
      <c r="I20" s="156"/>
      <c r="J20" s="216">
        <f>IFERROR(J13/D13,0)</f>
        <v>0</v>
      </c>
      <c r="K20" s="168"/>
      <c r="L20" s="41"/>
      <c r="M20" s="42"/>
      <c r="N20" s="42"/>
    </row>
    <row r="21" spans="1:14" ht="14.25" x14ac:dyDescent="0.2">
      <c r="A21" s="134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71"/>
      <c r="M21" s="42"/>
      <c r="N21" s="42"/>
    </row>
    <row r="22" spans="1:14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27" customHeight="1" x14ac:dyDescent="0.2">
      <c r="A23" s="172"/>
      <c r="B23" s="209" t="s">
        <v>57</v>
      </c>
      <c r="C23" s="63" t="s">
        <v>142</v>
      </c>
      <c r="D23" s="63"/>
      <c r="E23" s="63"/>
      <c r="F23" s="63"/>
      <c r="G23" s="63"/>
      <c r="H23" s="63"/>
      <c r="I23" s="63"/>
      <c r="J23" s="63"/>
      <c r="K23" s="63"/>
      <c r="L23" s="173"/>
      <c r="M23" s="130"/>
      <c r="N23" s="174"/>
    </row>
    <row r="24" spans="1:14" s="76" customFormat="1" ht="15" x14ac:dyDescent="0.2">
      <c r="A24" s="45"/>
      <c r="B24" s="66"/>
      <c r="C24" s="42"/>
      <c r="D24" s="175" t="s">
        <v>40</v>
      </c>
      <c r="E24" s="66"/>
      <c r="F24" s="66"/>
      <c r="G24" s="66"/>
      <c r="H24" s="175" t="s">
        <v>41</v>
      </c>
      <c r="I24" s="66"/>
      <c r="J24" s="175" t="s">
        <v>45</v>
      </c>
      <c r="K24" s="66"/>
      <c r="L24" s="175" t="s">
        <v>59</v>
      </c>
      <c r="M24" s="42"/>
      <c r="N24" s="175" t="s">
        <v>93</v>
      </c>
    </row>
    <row r="25" spans="1:14" s="76" customFormat="1" ht="79.5" customHeight="1" x14ac:dyDescent="0.2">
      <c r="A25" s="45"/>
      <c r="B25" s="244"/>
      <c r="C25" s="42"/>
      <c r="D25" s="163" t="s">
        <v>94</v>
      </c>
      <c r="E25" s="66"/>
      <c r="F25" s="163" t="s">
        <v>95</v>
      </c>
      <c r="G25" s="66"/>
      <c r="H25" s="163" t="s">
        <v>63</v>
      </c>
      <c r="I25" s="176"/>
      <c r="J25" s="163" t="s">
        <v>64</v>
      </c>
      <c r="K25" s="66"/>
      <c r="L25" s="163" t="s">
        <v>65</v>
      </c>
      <c r="M25" s="42"/>
      <c r="N25" s="163" t="s">
        <v>66</v>
      </c>
    </row>
    <row r="26" spans="1:14" s="76" customFormat="1" ht="22.5" customHeight="1" x14ac:dyDescent="0.2">
      <c r="A26" s="39"/>
      <c r="B26" s="245"/>
      <c r="C26" s="246"/>
      <c r="D26" s="179">
        <f>J20</f>
        <v>0</v>
      </c>
      <c r="E26" s="177" t="s">
        <v>67</v>
      </c>
      <c r="F26" s="236">
        <v>0.9</v>
      </c>
      <c r="G26" s="177" t="s">
        <v>47</v>
      </c>
      <c r="H26" s="179">
        <f>ROUND(D26*F26,2)</f>
        <v>0</v>
      </c>
      <c r="I26" s="178"/>
      <c r="J26" s="179">
        <f>SUM(D26-H26)</f>
        <v>0</v>
      </c>
      <c r="K26" s="66"/>
      <c r="L26" s="179">
        <f>'HCS Res-p1'!D23</f>
        <v>0</v>
      </c>
      <c r="M26" s="44"/>
      <c r="N26" s="180">
        <f>MAX(0,H26-L26)</f>
        <v>0</v>
      </c>
    </row>
    <row r="27" spans="1:14" s="76" customFormat="1" ht="17.25" x14ac:dyDescent="0.3">
      <c r="A27" s="134"/>
      <c r="B27" s="137"/>
      <c r="C27" s="137"/>
      <c r="D27" s="181"/>
      <c r="E27" s="136"/>
      <c r="F27" s="136"/>
      <c r="G27" s="136"/>
      <c r="H27" s="181"/>
      <c r="I27" s="181"/>
      <c r="J27" s="181"/>
      <c r="K27" s="136"/>
      <c r="L27" s="182"/>
      <c r="M27" s="137"/>
      <c r="N27" s="183"/>
    </row>
    <row r="28" spans="1:14" s="76" customFormat="1" ht="9.75" customHeight="1" x14ac:dyDescent="0.3">
      <c r="A28" s="42"/>
      <c r="B28" s="42"/>
      <c r="C28" s="42"/>
      <c r="D28" s="226"/>
      <c r="E28" s="66"/>
      <c r="F28" s="66"/>
      <c r="G28" s="66"/>
      <c r="H28" s="226"/>
      <c r="I28" s="226"/>
      <c r="J28" s="226"/>
      <c r="K28" s="66"/>
      <c r="L28" s="227"/>
      <c r="M28" s="42"/>
      <c r="N28" s="228"/>
    </row>
    <row r="29" spans="1:14" s="76" customFormat="1" ht="9.75" customHeight="1" x14ac:dyDescent="0.2">
      <c r="A29" s="42"/>
      <c r="B29" s="137"/>
      <c r="C29" s="137"/>
      <c r="D29" s="42"/>
      <c r="E29" s="137"/>
      <c r="F29" s="42"/>
      <c r="G29" s="42"/>
      <c r="H29" s="42"/>
      <c r="I29" s="136"/>
      <c r="J29" s="66"/>
      <c r="K29" s="66"/>
      <c r="L29" s="66"/>
      <c r="M29" s="66"/>
      <c r="N29" s="66"/>
    </row>
    <row r="30" spans="1:14" s="76" customFormat="1" ht="15" x14ac:dyDescent="0.2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132"/>
    </row>
    <row r="31" spans="1:14" s="76" customFormat="1" ht="15" x14ac:dyDescent="0.2">
      <c r="A31" s="45"/>
      <c r="B31" s="42"/>
      <c r="C31" s="184" t="s">
        <v>68</v>
      </c>
      <c r="D31" s="184"/>
      <c r="E31" s="184"/>
      <c r="F31" s="184"/>
      <c r="G31" s="184"/>
      <c r="H31" s="184"/>
      <c r="I31" s="42"/>
      <c r="J31" s="42"/>
      <c r="K31" s="42"/>
      <c r="L31" s="42"/>
      <c r="M31" s="66"/>
      <c r="N31" s="94"/>
    </row>
    <row r="32" spans="1:14" s="76" customFormat="1" ht="15" x14ac:dyDescent="0.2">
      <c r="A32" s="45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66"/>
      <c r="N32" s="94"/>
    </row>
    <row r="33" spans="1:14" s="76" customFormat="1" ht="15" x14ac:dyDescent="0.2">
      <c r="A33" s="45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66"/>
      <c r="N33" s="94"/>
    </row>
    <row r="34" spans="1:14" s="76" customFormat="1" ht="15" customHeight="1" x14ac:dyDescent="0.2">
      <c r="A34" s="185">
        <v>1</v>
      </c>
      <c r="B34" s="186" t="s">
        <v>69</v>
      </c>
      <c r="C34" s="187"/>
      <c r="D34" s="187"/>
      <c r="E34" s="187"/>
      <c r="F34" s="187"/>
      <c r="G34" s="187"/>
      <c r="H34" s="187"/>
      <c r="I34" s="187"/>
      <c r="J34" s="187"/>
      <c r="K34" s="187"/>
      <c r="L34" s="42"/>
      <c r="M34" s="66"/>
      <c r="N34" s="94"/>
    </row>
    <row r="35" spans="1:14" s="76" customFormat="1" ht="15" customHeight="1" x14ac:dyDescent="0.2">
      <c r="A35" s="185"/>
      <c r="B35" s="186" t="s">
        <v>70</v>
      </c>
      <c r="C35" s="187"/>
      <c r="D35" s="187"/>
      <c r="E35" s="187"/>
      <c r="F35" s="187"/>
      <c r="G35" s="187"/>
      <c r="H35" s="187"/>
      <c r="I35" s="187"/>
      <c r="J35" s="187"/>
      <c r="K35" s="187"/>
      <c r="L35" s="42"/>
      <c r="M35" s="66"/>
      <c r="N35" s="94"/>
    </row>
    <row r="36" spans="1:14" s="76" customFormat="1" ht="14.65" customHeight="1" x14ac:dyDescent="0.2">
      <c r="A36" s="45"/>
      <c r="B36" s="248" t="s">
        <v>71</v>
      </c>
      <c r="C36" s="187"/>
      <c r="D36" s="187"/>
      <c r="E36" s="187"/>
      <c r="F36" s="187"/>
      <c r="G36" s="187"/>
      <c r="H36" s="187"/>
      <c r="I36" s="187"/>
      <c r="J36" s="187"/>
      <c r="K36" s="187"/>
      <c r="L36" s="42"/>
      <c r="M36" s="66"/>
      <c r="N36" s="94"/>
    </row>
    <row r="37" spans="1:14" s="76" customFormat="1" ht="14.65" customHeight="1" x14ac:dyDescent="0.2">
      <c r="A37" s="45"/>
      <c r="B37" s="248"/>
      <c r="C37" s="187"/>
      <c r="D37" s="187"/>
      <c r="E37" s="187"/>
      <c r="F37" s="187"/>
      <c r="G37" s="187"/>
      <c r="H37" s="187"/>
      <c r="I37" s="187"/>
      <c r="J37" s="187"/>
      <c r="K37" s="187"/>
      <c r="L37" s="42"/>
      <c r="M37" s="66"/>
      <c r="N37" s="94"/>
    </row>
    <row r="38" spans="1:14" s="76" customFormat="1" ht="15" customHeight="1" x14ac:dyDescent="0.2">
      <c r="A38" s="45">
        <v>2</v>
      </c>
      <c r="B38" s="186" t="s">
        <v>72</v>
      </c>
      <c r="C38" s="187"/>
      <c r="D38" s="187"/>
      <c r="E38" s="187"/>
      <c r="F38" s="187"/>
      <c r="G38" s="187"/>
      <c r="H38" s="187"/>
      <c r="I38" s="187"/>
      <c r="J38" s="187"/>
      <c r="K38" s="187"/>
      <c r="L38" s="42"/>
      <c r="M38" s="66"/>
      <c r="N38" s="94"/>
    </row>
    <row r="39" spans="1:14" s="76" customFormat="1" ht="15" x14ac:dyDescent="0.2">
      <c r="A39" s="45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66"/>
      <c r="N39" s="94"/>
    </row>
    <row r="40" spans="1:14" s="76" customFormat="1" ht="15" customHeight="1" x14ac:dyDescent="0.2">
      <c r="A40" s="45">
        <v>3</v>
      </c>
      <c r="B40" s="186" t="s">
        <v>73</v>
      </c>
      <c r="C40" s="187"/>
      <c r="D40" s="187"/>
      <c r="E40" s="187"/>
      <c r="F40" s="187"/>
      <c r="G40" s="187"/>
      <c r="H40" s="187"/>
      <c r="I40" s="187"/>
      <c r="J40" s="187"/>
      <c r="K40" s="187"/>
      <c r="L40" s="42"/>
      <c r="M40" s="66"/>
      <c r="N40" s="94"/>
    </row>
    <row r="41" spans="1:14" s="76" customFormat="1" ht="15" x14ac:dyDescent="0.2">
      <c r="A41" s="45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42"/>
      <c r="M41" s="66"/>
      <c r="N41" s="94"/>
    </row>
    <row r="42" spans="1:14" s="76" customFormat="1" ht="15" customHeight="1" x14ac:dyDescent="0.2">
      <c r="A42" s="45">
        <v>4</v>
      </c>
      <c r="B42" s="186" t="s">
        <v>74</v>
      </c>
      <c r="C42" s="187"/>
      <c r="D42" s="187"/>
      <c r="E42" s="187"/>
      <c r="F42" s="187"/>
      <c r="G42" s="187"/>
      <c r="H42" s="187"/>
      <c r="I42" s="187"/>
      <c r="J42" s="187"/>
      <c r="K42" s="187"/>
      <c r="L42" s="42"/>
      <c r="M42" s="66"/>
      <c r="N42" s="94"/>
    </row>
    <row r="43" spans="1:14" s="76" customFormat="1" ht="15" x14ac:dyDescent="0.2">
      <c r="A43" s="45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42"/>
      <c r="M43" s="66"/>
      <c r="N43" s="94"/>
    </row>
    <row r="44" spans="1:14" s="76" customFormat="1" ht="15" customHeight="1" x14ac:dyDescent="0.2">
      <c r="A44" s="185">
        <v>5</v>
      </c>
      <c r="B44" s="186" t="s">
        <v>75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6"/>
      <c r="M44" s="66"/>
      <c r="N44" s="94"/>
    </row>
    <row r="45" spans="1:14" s="76" customFormat="1" ht="15" x14ac:dyDescent="0.2">
      <c r="A45" s="185"/>
      <c r="B45" s="186" t="s">
        <v>76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6"/>
      <c r="M45" s="66"/>
      <c r="N45" s="94"/>
    </row>
    <row r="46" spans="1:14" s="76" customFormat="1" ht="15" x14ac:dyDescent="0.2">
      <c r="A46" s="45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42"/>
      <c r="M46" s="66"/>
      <c r="N46" s="94"/>
    </row>
    <row r="47" spans="1:14" s="76" customFormat="1" ht="15" customHeight="1" x14ac:dyDescent="0.2">
      <c r="A47" s="185">
        <v>6</v>
      </c>
      <c r="B47" s="186" t="s">
        <v>77</v>
      </c>
      <c r="C47" s="187"/>
      <c r="D47" s="187"/>
      <c r="E47" s="187"/>
      <c r="F47" s="187"/>
      <c r="G47" s="187"/>
      <c r="H47" s="187"/>
      <c r="I47" s="187"/>
      <c r="J47" s="187"/>
      <c r="K47" s="187"/>
      <c r="L47" s="42"/>
      <c r="M47" s="66"/>
      <c r="N47" s="94"/>
    </row>
    <row r="48" spans="1:14" s="76" customFormat="1" ht="15" x14ac:dyDescent="0.2">
      <c r="A48" s="134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6"/>
      <c r="N48" s="138"/>
    </row>
    <row r="49" spans="1:14" s="76" customFormat="1" ht="1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66"/>
      <c r="N49" s="66"/>
    </row>
    <row r="50" spans="1:14" s="76" customFormat="1" ht="15" customHeight="1" x14ac:dyDescent="0.2">
      <c r="A50" s="85" t="s">
        <v>78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189"/>
      <c r="M50" s="190"/>
      <c r="N50" s="191"/>
    </row>
    <row r="51" spans="1:14" s="76" customFormat="1" ht="15" x14ac:dyDescent="0.2">
      <c r="A51" s="237" t="s">
        <v>79</v>
      </c>
      <c r="B51" s="42"/>
      <c r="C51" s="60"/>
      <c r="D51" s="60"/>
      <c r="E51" s="60"/>
      <c r="F51" s="60"/>
      <c r="G51" s="60"/>
      <c r="H51" s="60"/>
      <c r="I51" s="60"/>
      <c r="J51" s="60"/>
      <c r="K51" s="60"/>
      <c r="L51" s="192"/>
      <c r="M51" s="193"/>
      <c r="N51" s="194"/>
    </row>
    <row r="52" spans="1:14" s="76" customFormat="1" ht="15" x14ac:dyDescent="0.2">
      <c r="A52" s="237" t="s">
        <v>80</v>
      </c>
      <c r="B52" s="42"/>
      <c r="C52" s="60"/>
      <c r="D52" s="60"/>
      <c r="E52" s="60"/>
      <c r="F52" s="60"/>
      <c r="G52" s="60"/>
      <c r="H52" s="60"/>
      <c r="I52" s="60"/>
      <c r="J52" s="60"/>
      <c r="K52" s="60"/>
      <c r="L52" s="192"/>
      <c r="M52" s="193"/>
      <c r="N52" s="194"/>
    </row>
    <row r="53" spans="1:14" s="76" customFormat="1" ht="15" customHeight="1" x14ac:dyDescent="0.2">
      <c r="A53" s="68" t="s">
        <v>81</v>
      </c>
      <c r="B53" s="137"/>
      <c r="C53" s="87"/>
      <c r="D53" s="87"/>
      <c r="E53" s="87"/>
      <c r="F53" s="87"/>
      <c r="G53" s="87"/>
      <c r="H53" s="87"/>
      <c r="I53" s="87"/>
      <c r="J53" s="87"/>
      <c r="K53" s="87"/>
      <c r="L53" s="195"/>
      <c r="M53" s="196"/>
      <c r="N53" s="69"/>
    </row>
    <row r="54" spans="1:14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66"/>
      <c r="L54" s="42"/>
      <c r="M54" s="42"/>
      <c r="N54" s="42"/>
    </row>
  </sheetData>
  <sheetProtection algorithmName="SHA-512" hashValue="PECZn3mYtylgfM194MlQOWvtVrhZZ55Bsxp+WpQepmZV9H1rzV01CPEt7iB0rBANHIqDVPH++VaesbiU8kg+pg==" saltValue="0uBXcakQ2VD5P11SI88iaw==" spinCount="100000" sheet="1" objects="1" scenarios="1"/>
  <hyperlinks>
    <hyperlink ref="H17" r:id="rId1" xr:uid="{37F4D0F5-6F6B-4B77-889E-46E413BE005A}"/>
  </hyperlinks>
  <printOptions horizontalCentered="1"/>
  <pageMargins left="0" right="0" top="0.41" bottom="0.5" header="0.5" footer="0"/>
  <pageSetup scale="60" fitToHeight="0" orientation="portrait" r:id="rId2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68"/>
  <sheetViews>
    <sheetView workbookViewId="0">
      <selection activeCell="V8" sqref="V8"/>
    </sheetView>
  </sheetViews>
  <sheetFormatPr defaultRowHeight="12.75" x14ac:dyDescent="0.2"/>
  <cols>
    <col min="1" max="1" width="19.42578125" customWidth="1"/>
    <col min="2" max="2" width="13" style="1" customWidth="1"/>
    <col min="3" max="3" width="11.5703125" style="1" customWidth="1"/>
    <col min="4" max="4" width="12.42578125" style="1" customWidth="1"/>
    <col min="5" max="5" width="13.42578125" customWidth="1"/>
    <col min="6" max="6" width="12.5703125" customWidth="1"/>
    <col min="7" max="7" width="10" customWidth="1"/>
    <col min="8" max="8" width="9.5703125" customWidth="1"/>
    <col min="9" max="9" width="9.42578125" customWidth="1"/>
    <col min="10" max="10" width="8.42578125" customWidth="1"/>
    <col min="11" max="11" width="9.42578125" customWidth="1"/>
    <col min="12" max="12" width="8.42578125" customWidth="1"/>
    <col min="13" max="13" width="9.5703125" customWidth="1"/>
    <col min="14" max="14" width="10.42578125" customWidth="1"/>
    <col min="15" max="15" width="8.42578125" customWidth="1"/>
    <col min="16" max="16" width="4.5703125" customWidth="1"/>
    <col min="17" max="17" width="8.5703125" customWidth="1"/>
  </cols>
  <sheetData>
    <row r="1" spans="1:27" ht="37.5" customHeight="1" x14ac:dyDescent="0.2">
      <c r="A1" s="281" t="s">
        <v>143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6.75" customHeight="1" x14ac:dyDescent="0.2">
      <c r="A2" s="2"/>
      <c r="B2" s="2"/>
      <c r="C2" s="2"/>
      <c r="D2" s="2"/>
    </row>
    <row r="3" spans="1:27" ht="29.25" customHeight="1" x14ac:dyDescent="0.2">
      <c r="A3" s="32" t="s">
        <v>44</v>
      </c>
      <c r="B3" s="284" t="s">
        <v>144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12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53.25" customHeight="1" x14ac:dyDescent="0.2">
      <c r="A4" s="7" t="s">
        <v>145</v>
      </c>
      <c r="B4" s="30" t="s">
        <v>146</v>
      </c>
      <c r="C4" s="30" t="s">
        <v>147</v>
      </c>
      <c r="D4" s="30" t="s">
        <v>148</v>
      </c>
      <c r="E4" s="30" t="s">
        <v>149</v>
      </c>
      <c r="F4" s="30" t="s">
        <v>150</v>
      </c>
      <c r="G4" s="30" t="s">
        <v>119</v>
      </c>
      <c r="H4" s="31" t="s">
        <v>120</v>
      </c>
      <c r="I4" s="30" t="s">
        <v>109</v>
      </c>
      <c r="J4" s="30" t="s">
        <v>114</v>
      </c>
      <c r="K4" s="30" t="s">
        <v>110</v>
      </c>
      <c r="L4" s="30" t="s">
        <v>111</v>
      </c>
      <c r="M4" s="30" t="s">
        <v>115</v>
      </c>
      <c r="N4" s="30" t="s">
        <v>116</v>
      </c>
      <c r="O4" s="3"/>
    </row>
    <row r="5" spans="1:27" ht="15" customHeight="1" x14ac:dyDescent="0.2">
      <c r="A5" s="5">
        <v>0</v>
      </c>
      <c r="B5" s="8">
        <v>62.44</v>
      </c>
      <c r="C5" s="8">
        <v>69.680000000000007</v>
      </c>
      <c r="D5" s="8">
        <v>80.260000000000005</v>
      </c>
      <c r="E5" s="8">
        <v>98.31</v>
      </c>
      <c r="F5" s="8">
        <v>171.65</v>
      </c>
      <c r="G5" s="8">
        <v>15.02</v>
      </c>
      <c r="H5" s="8">
        <v>14.52</v>
      </c>
      <c r="I5" s="8">
        <v>10.66</v>
      </c>
      <c r="J5" s="8">
        <v>10.66</v>
      </c>
      <c r="K5" s="9">
        <v>19.07</v>
      </c>
      <c r="L5" s="9">
        <v>19.07</v>
      </c>
      <c r="M5" s="9">
        <v>19.07</v>
      </c>
      <c r="N5" s="9">
        <v>19.07</v>
      </c>
      <c r="O5" s="3"/>
    </row>
    <row r="6" spans="1:27" ht="15" customHeight="1" x14ac:dyDescent="0.2">
      <c r="A6" s="5">
        <v>1</v>
      </c>
      <c r="B6" s="10">
        <f>+B5+0.4</f>
        <v>62.839999999999996</v>
      </c>
      <c r="C6" s="10">
        <f>+C5+0.4</f>
        <v>70.080000000000013</v>
      </c>
      <c r="D6" s="10">
        <f>D5+0.4</f>
        <v>80.660000000000011</v>
      </c>
      <c r="E6" s="10">
        <f>E5+0.4</f>
        <v>98.710000000000008</v>
      </c>
      <c r="F6" s="10">
        <f>F5+0.4</f>
        <v>172.05</v>
      </c>
      <c r="G6" s="10">
        <f t="shared" ref="G6:G30" si="0">G5+0.05</f>
        <v>15.07</v>
      </c>
      <c r="H6" s="10">
        <f t="shared" ref="H6:H30" si="1">H5+0.05</f>
        <v>14.57</v>
      </c>
      <c r="I6" s="10">
        <f t="shared" ref="I6:I30" si="2">I5+0.05</f>
        <v>10.71</v>
      </c>
      <c r="J6" s="10">
        <f t="shared" ref="J6:J30" si="3">J5+0.05</f>
        <v>10.71</v>
      </c>
      <c r="K6" s="10">
        <f t="shared" ref="K6:K30" si="4">K5+0.05</f>
        <v>19.12</v>
      </c>
      <c r="L6" s="10">
        <f t="shared" ref="L6:L30" si="5">L5+0.05</f>
        <v>19.12</v>
      </c>
      <c r="M6" s="10">
        <f t="shared" ref="M6:M30" si="6">M5+0.05</f>
        <v>19.12</v>
      </c>
      <c r="N6" s="10">
        <f t="shared" ref="N6:N30" si="7">N5+0.05</f>
        <v>19.12</v>
      </c>
      <c r="O6" s="3"/>
    </row>
    <row r="7" spans="1:27" ht="15" customHeight="1" x14ac:dyDescent="0.2">
      <c r="A7" s="5">
        <v>2</v>
      </c>
      <c r="B7" s="10">
        <f t="shared" ref="B7:B30" si="8">+B6+0.4</f>
        <v>63.239999999999995</v>
      </c>
      <c r="C7" s="10">
        <f t="shared" ref="C7:C30" si="9">+C6+0.4</f>
        <v>70.480000000000018</v>
      </c>
      <c r="D7" s="10">
        <f t="shared" ref="D7:D30" si="10">D6+0.4</f>
        <v>81.060000000000016</v>
      </c>
      <c r="E7" s="10">
        <f t="shared" ref="E7:E30" si="11">E6+0.4</f>
        <v>99.110000000000014</v>
      </c>
      <c r="F7" s="10">
        <f t="shared" ref="F7:F30" si="12">F6+0.4</f>
        <v>172.45000000000002</v>
      </c>
      <c r="G7" s="10">
        <f t="shared" si="0"/>
        <v>15.120000000000001</v>
      </c>
      <c r="H7" s="10">
        <f t="shared" si="1"/>
        <v>14.620000000000001</v>
      </c>
      <c r="I7" s="10">
        <f t="shared" si="2"/>
        <v>10.760000000000002</v>
      </c>
      <c r="J7" s="10">
        <f t="shared" si="3"/>
        <v>10.760000000000002</v>
      </c>
      <c r="K7" s="10">
        <f t="shared" si="4"/>
        <v>19.170000000000002</v>
      </c>
      <c r="L7" s="10">
        <f t="shared" si="5"/>
        <v>19.170000000000002</v>
      </c>
      <c r="M7" s="10">
        <f t="shared" si="6"/>
        <v>19.170000000000002</v>
      </c>
      <c r="N7" s="10">
        <f t="shared" si="7"/>
        <v>19.170000000000002</v>
      </c>
      <c r="O7" s="3"/>
    </row>
    <row r="8" spans="1:27" ht="15" customHeight="1" x14ac:dyDescent="0.2">
      <c r="A8" s="5">
        <v>3</v>
      </c>
      <c r="B8" s="10">
        <f t="shared" si="8"/>
        <v>63.639999999999993</v>
      </c>
      <c r="C8" s="10">
        <f t="shared" si="9"/>
        <v>70.880000000000024</v>
      </c>
      <c r="D8" s="10">
        <f t="shared" si="10"/>
        <v>81.460000000000022</v>
      </c>
      <c r="E8" s="10">
        <f t="shared" si="11"/>
        <v>99.510000000000019</v>
      </c>
      <c r="F8" s="10">
        <f t="shared" si="12"/>
        <v>172.85000000000002</v>
      </c>
      <c r="G8" s="10">
        <f t="shared" si="0"/>
        <v>15.170000000000002</v>
      </c>
      <c r="H8" s="10">
        <f t="shared" si="1"/>
        <v>14.670000000000002</v>
      </c>
      <c r="I8" s="10">
        <f t="shared" si="2"/>
        <v>10.810000000000002</v>
      </c>
      <c r="J8" s="10">
        <f t="shared" si="3"/>
        <v>10.810000000000002</v>
      </c>
      <c r="K8" s="10">
        <f t="shared" si="4"/>
        <v>19.220000000000002</v>
      </c>
      <c r="L8" s="10">
        <f t="shared" si="5"/>
        <v>19.220000000000002</v>
      </c>
      <c r="M8" s="10">
        <f t="shared" si="6"/>
        <v>19.220000000000002</v>
      </c>
      <c r="N8" s="10">
        <f t="shared" si="7"/>
        <v>19.220000000000002</v>
      </c>
      <c r="O8" s="3"/>
    </row>
    <row r="9" spans="1:27" ht="15" customHeight="1" x14ac:dyDescent="0.2">
      <c r="A9" s="5">
        <v>4</v>
      </c>
      <c r="B9" s="10">
        <f t="shared" si="8"/>
        <v>64.039999999999992</v>
      </c>
      <c r="C9" s="10">
        <f t="shared" si="9"/>
        <v>71.28000000000003</v>
      </c>
      <c r="D9" s="10">
        <f t="shared" si="10"/>
        <v>81.860000000000028</v>
      </c>
      <c r="E9" s="10">
        <f t="shared" si="11"/>
        <v>99.910000000000025</v>
      </c>
      <c r="F9" s="10">
        <f t="shared" si="12"/>
        <v>173.25000000000003</v>
      </c>
      <c r="G9" s="10">
        <f t="shared" si="0"/>
        <v>15.220000000000002</v>
      </c>
      <c r="H9" s="10">
        <f t="shared" si="1"/>
        <v>14.720000000000002</v>
      </c>
      <c r="I9" s="10">
        <f t="shared" si="2"/>
        <v>10.860000000000003</v>
      </c>
      <c r="J9" s="10">
        <f t="shared" si="3"/>
        <v>10.860000000000003</v>
      </c>
      <c r="K9" s="10">
        <f t="shared" si="4"/>
        <v>19.270000000000003</v>
      </c>
      <c r="L9" s="10">
        <f t="shared" si="5"/>
        <v>19.270000000000003</v>
      </c>
      <c r="M9" s="10">
        <f t="shared" si="6"/>
        <v>19.270000000000003</v>
      </c>
      <c r="N9" s="10">
        <f t="shared" si="7"/>
        <v>19.270000000000003</v>
      </c>
      <c r="O9" s="3"/>
    </row>
    <row r="10" spans="1:27" ht="15" customHeight="1" x14ac:dyDescent="0.2">
      <c r="A10" s="5">
        <v>5</v>
      </c>
      <c r="B10" s="10">
        <f t="shared" si="8"/>
        <v>64.44</v>
      </c>
      <c r="C10" s="10">
        <f t="shared" si="9"/>
        <v>71.680000000000035</v>
      </c>
      <c r="D10" s="10">
        <f t="shared" si="10"/>
        <v>82.260000000000034</v>
      </c>
      <c r="E10" s="10">
        <f t="shared" si="11"/>
        <v>100.31000000000003</v>
      </c>
      <c r="F10" s="10">
        <f t="shared" si="12"/>
        <v>173.65000000000003</v>
      </c>
      <c r="G10" s="10">
        <f t="shared" si="0"/>
        <v>15.270000000000003</v>
      </c>
      <c r="H10" s="10">
        <f t="shared" si="1"/>
        <v>14.770000000000003</v>
      </c>
      <c r="I10" s="10">
        <f t="shared" si="2"/>
        <v>10.910000000000004</v>
      </c>
      <c r="J10" s="10">
        <f t="shared" si="3"/>
        <v>10.910000000000004</v>
      </c>
      <c r="K10" s="10">
        <f t="shared" si="4"/>
        <v>19.320000000000004</v>
      </c>
      <c r="L10" s="10">
        <f t="shared" si="5"/>
        <v>19.320000000000004</v>
      </c>
      <c r="M10" s="10">
        <f t="shared" si="6"/>
        <v>19.320000000000004</v>
      </c>
      <c r="N10" s="10">
        <f t="shared" si="7"/>
        <v>19.320000000000004</v>
      </c>
      <c r="O10" s="3"/>
    </row>
    <row r="11" spans="1:27" ht="15" customHeight="1" x14ac:dyDescent="0.2">
      <c r="A11" s="5">
        <v>6</v>
      </c>
      <c r="B11" s="10">
        <f t="shared" si="8"/>
        <v>64.84</v>
      </c>
      <c r="C11" s="10">
        <f t="shared" si="9"/>
        <v>72.080000000000041</v>
      </c>
      <c r="D11" s="10">
        <f t="shared" si="10"/>
        <v>82.660000000000039</v>
      </c>
      <c r="E11" s="10">
        <f t="shared" si="11"/>
        <v>100.71000000000004</v>
      </c>
      <c r="F11" s="10">
        <f t="shared" si="12"/>
        <v>174.05000000000004</v>
      </c>
      <c r="G11" s="10">
        <f t="shared" si="0"/>
        <v>15.320000000000004</v>
      </c>
      <c r="H11" s="10">
        <f t="shared" si="1"/>
        <v>14.820000000000004</v>
      </c>
      <c r="I11" s="10">
        <f t="shared" si="2"/>
        <v>10.960000000000004</v>
      </c>
      <c r="J11" s="10">
        <f t="shared" si="3"/>
        <v>10.960000000000004</v>
      </c>
      <c r="K11" s="10">
        <f t="shared" si="4"/>
        <v>19.370000000000005</v>
      </c>
      <c r="L11" s="10">
        <f t="shared" si="5"/>
        <v>19.370000000000005</v>
      </c>
      <c r="M11" s="10">
        <f t="shared" si="6"/>
        <v>19.370000000000005</v>
      </c>
      <c r="N11" s="10">
        <f t="shared" si="7"/>
        <v>19.370000000000005</v>
      </c>
      <c r="O11" s="3"/>
    </row>
    <row r="12" spans="1:27" ht="15" customHeight="1" x14ac:dyDescent="0.2">
      <c r="A12" s="5">
        <v>7</v>
      </c>
      <c r="B12" s="10">
        <f t="shared" si="8"/>
        <v>65.240000000000009</v>
      </c>
      <c r="C12" s="10">
        <f t="shared" si="9"/>
        <v>72.480000000000047</v>
      </c>
      <c r="D12" s="10">
        <f t="shared" si="10"/>
        <v>83.060000000000045</v>
      </c>
      <c r="E12" s="10">
        <f t="shared" si="11"/>
        <v>101.11000000000004</v>
      </c>
      <c r="F12" s="10">
        <f t="shared" si="12"/>
        <v>174.45000000000005</v>
      </c>
      <c r="G12" s="10">
        <f t="shared" si="0"/>
        <v>15.370000000000005</v>
      </c>
      <c r="H12" s="10">
        <f t="shared" si="1"/>
        <v>14.870000000000005</v>
      </c>
      <c r="I12" s="10">
        <f t="shared" si="2"/>
        <v>11.010000000000005</v>
      </c>
      <c r="J12" s="10">
        <f t="shared" si="3"/>
        <v>11.010000000000005</v>
      </c>
      <c r="K12" s="10">
        <f t="shared" si="4"/>
        <v>19.420000000000005</v>
      </c>
      <c r="L12" s="10">
        <f t="shared" si="5"/>
        <v>19.420000000000005</v>
      </c>
      <c r="M12" s="10">
        <f t="shared" si="6"/>
        <v>19.420000000000005</v>
      </c>
      <c r="N12" s="10">
        <f t="shared" si="7"/>
        <v>19.420000000000005</v>
      </c>
      <c r="O12" s="3"/>
    </row>
    <row r="13" spans="1:27" ht="15" customHeight="1" x14ac:dyDescent="0.2">
      <c r="A13" s="5">
        <v>8</v>
      </c>
      <c r="B13" s="10">
        <f t="shared" si="8"/>
        <v>65.640000000000015</v>
      </c>
      <c r="C13" s="10">
        <f t="shared" si="9"/>
        <v>72.880000000000052</v>
      </c>
      <c r="D13" s="10">
        <f t="shared" si="10"/>
        <v>83.460000000000051</v>
      </c>
      <c r="E13" s="10">
        <f t="shared" si="11"/>
        <v>101.51000000000005</v>
      </c>
      <c r="F13" s="10">
        <f t="shared" si="12"/>
        <v>174.85000000000005</v>
      </c>
      <c r="G13" s="10">
        <f t="shared" si="0"/>
        <v>15.420000000000005</v>
      </c>
      <c r="H13" s="10">
        <f t="shared" si="1"/>
        <v>14.920000000000005</v>
      </c>
      <c r="I13" s="10">
        <f t="shared" si="2"/>
        <v>11.060000000000006</v>
      </c>
      <c r="J13" s="10">
        <f t="shared" si="3"/>
        <v>11.060000000000006</v>
      </c>
      <c r="K13" s="10">
        <f t="shared" si="4"/>
        <v>19.470000000000006</v>
      </c>
      <c r="L13" s="10">
        <f t="shared" si="5"/>
        <v>19.470000000000006</v>
      </c>
      <c r="M13" s="10">
        <f t="shared" si="6"/>
        <v>19.470000000000006</v>
      </c>
      <c r="N13" s="10">
        <f t="shared" si="7"/>
        <v>19.470000000000006</v>
      </c>
      <c r="O13" s="3"/>
    </row>
    <row r="14" spans="1:27" ht="15" customHeight="1" x14ac:dyDescent="0.2">
      <c r="A14" s="5">
        <v>9</v>
      </c>
      <c r="B14" s="10">
        <f t="shared" si="8"/>
        <v>66.04000000000002</v>
      </c>
      <c r="C14" s="10">
        <f t="shared" si="9"/>
        <v>73.280000000000058</v>
      </c>
      <c r="D14" s="10">
        <f t="shared" si="10"/>
        <v>83.860000000000056</v>
      </c>
      <c r="E14" s="10">
        <f t="shared" si="11"/>
        <v>101.91000000000005</v>
      </c>
      <c r="F14" s="10">
        <f t="shared" si="12"/>
        <v>175.25000000000006</v>
      </c>
      <c r="G14" s="10">
        <f t="shared" si="0"/>
        <v>15.470000000000006</v>
      </c>
      <c r="H14" s="10">
        <f t="shared" si="1"/>
        <v>14.970000000000006</v>
      </c>
      <c r="I14" s="10">
        <f t="shared" si="2"/>
        <v>11.110000000000007</v>
      </c>
      <c r="J14" s="10">
        <f t="shared" si="3"/>
        <v>11.110000000000007</v>
      </c>
      <c r="K14" s="10">
        <f t="shared" si="4"/>
        <v>19.520000000000007</v>
      </c>
      <c r="L14" s="10">
        <f t="shared" si="5"/>
        <v>19.520000000000007</v>
      </c>
      <c r="M14" s="10">
        <f t="shared" si="6"/>
        <v>19.520000000000007</v>
      </c>
      <c r="N14" s="10">
        <f t="shared" si="7"/>
        <v>19.520000000000007</v>
      </c>
      <c r="O14" s="3"/>
    </row>
    <row r="15" spans="1:27" ht="15" customHeight="1" x14ac:dyDescent="0.2">
      <c r="A15" s="5">
        <v>10</v>
      </c>
      <c r="B15" s="10">
        <f t="shared" si="8"/>
        <v>66.440000000000026</v>
      </c>
      <c r="C15" s="10">
        <f t="shared" si="9"/>
        <v>73.680000000000064</v>
      </c>
      <c r="D15" s="10">
        <f t="shared" si="10"/>
        <v>84.260000000000062</v>
      </c>
      <c r="E15" s="10">
        <f t="shared" si="11"/>
        <v>102.31000000000006</v>
      </c>
      <c r="F15" s="10">
        <f t="shared" si="12"/>
        <v>175.65000000000006</v>
      </c>
      <c r="G15" s="10">
        <f t="shared" si="0"/>
        <v>15.520000000000007</v>
      </c>
      <c r="H15" s="10">
        <f t="shared" si="1"/>
        <v>15.020000000000007</v>
      </c>
      <c r="I15" s="10">
        <f t="shared" si="2"/>
        <v>11.160000000000007</v>
      </c>
      <c r="J15" s="10">
        <f t="shared" si="3"/>
        <v>11.160000000000007</v>
      </c>
      <c r="K15" s="10">
        <f t="shared" si="4"/>
        <v>19.570000000000007</v>
      </c>
      <c r="L15" s="10">
        <f t="shared" si="5"/>
        <v>19.570000000000007</v>
      </c>
      <c r="M15" s="10">
        <f t="shared" si="6"/>
        <v>19.570000000000007</v>
      </c>
      <c r="N15" s="10">
        <f t="shared" si="7"/>
        <v>19.570000000000007</v>
      </c>
      <c r="O15" s="3"/>
    </row>
    <row r="16" spans="1:27" ht="15" customHeight="1" x14ac:dyDescent="0.2">
      <c r="A16" s="5">
        <v>11</v>
      </c>
      <c r="B16" s="10">
        <f t="shared" si="8"/>
        <v>66.840000000000032</v>
      </c>
      <c r="C16" s="10">
        <f t="shared" si="9"/>
        <v>74.080000000000069</v>
      </c>
      <c r="D16" s="10">
        <f t="shared" si="10"/>
        <v>84.660000000000068</v>
      </c>
      <c r="E16" s="10">
        <f t="shared" si="11"/>
        <v>102.71000000000006</v>
      </c>
      <c r="F16" s="10">
        <f t="shared" si="12"/>
        <v>176.05000000000007</v>
      </c>
      <c r="G16" s="10">
        <f t="shared" si="0"/>
        <v>15.570000000000007</v>
      </c>
      <c r="H16" s="10">
        <f t="shared" si="1"/>
        <v>15.070000000000007</v>
      </c>
      <c r="I16" s="10">
        <f t="shared" si="2"/>
        <v>11.210000000000008</v>
      </c>
      <c r="J16" s="10">
        <f t="shared" si="3"/>
        <v>11.210000000000008</v>
      </c>
      <c r="K16" s="10">
        <f t="shared" si="4"/>
        <v>19.620000000000008</v>
      </c>
      <c r="L16" s="10">
        <f t="shared" si="5"/>
        <v>19.620000000000008</v>
      </c>
      <c r="M16" s="10">
        <f t="shared" si="6"/>
        <v>19.620000000000008</v>
      </c>
      <c r="N16" s="10">
        <f t="shared" si="7"/>
        <v>19.620000000000008</v>
      </c>
      <c r="O16" s="3"/>
    </row>
    <row r="17" spans="1:15" ht="15" customHeight="1" x14ac:dyDescent="0.2">
      <c r="A17" s="5">
        <v>12</v>
      </c>
      <c r="B17" s="10">
        <f t="shared" si="8"/>
        <v>67.240000000000038</v>
      </c>
      <c r="C17" s="10">
        <f t="shared" si="9"/>
        <v>74.480000000000075</v>
      </c>
      <c r="D17" s="10">
        <f t="shared" si="10"/>
        <v>85.060000000000073</v>
      </c>
      <c r="E17" s="10">
        <f t="shared" si="11"/>
        <v>103.11000000000007</v>
      </c>
      <c r="F17" s="10">
        <f t="shared" si="12"/>
        <v>176.45000000000007</v>
      </c>
      <c r="G17" s="10">
        <f t="shared" si="0"/>
        <v>15.620000000000008</v>
      </c>
      <c r="H17" s="10">
        <f t="shared" si="1"/>
        <v>15.120000000000008</v>
      </c>
      <c r="I17" s="10">
        <f t="shared" si="2"/>
        <v>11.260000000000009</v>
      </c>
      <c r="J17" s="10">
        <f t="shared" si="3"/>
        <v>11.260000000000009</v>
      </c>
      <c r="K17" s="10">
        <f t="shared" si="4"/>
        <v>19.670000000000009</v>
      </c>
      <c r="L17" s="10">
        <f t="shared" si="5"/>
        <v>19.670000000000009</v>
      </c>
      <c r="M17" s="10">
        <f t="shared" si="6"/>
        <v>19.670000000000009</v>
      </c>
      <c r="N17" s="10">
        <f t="shared" si="7"/>
        <v>19.670000000000009</v>
      </c>
      <c r="O17" s="3"/>
    </row>
    <row r="18" spans="1:15" ht="15" customHeight="1" x14ac:dyDescent="0.2">
      <c r="A18" s="5">
        <v>13</v>
      </c>
      <c r="B18" s="10">
        <f t="shared" si="8"/>
        <v>67.640000000000043</v>
      </c>
      <c r="C18" s="10">
        <f t="shared" si="9"/>
        <v>74.880000000000081</v>
      </c>
      <c r="D18" s="10">
        <f t="shared" si="10"/>
        <v>85.460000000000079</v>
      </c>
      <c r="E18" s="10">
        <f t="shared" si="11"/>
        <v>103.51000000000008</v>
      </c>
      <c r="F18" s="10">
        <f t="shared" si="12"/>
        <v>176.85000000000008</v>
      </c>
      <c r="G18" s="10">
        <f t="shared" si="0"/>
        <v>15.670000000000009</v>
      </c>
      <c r="H18" s="10">
        <f t="shared" si="1"/>
        <v>15.170000000000009</v>
      </c>
      <c r="I18" s="10">
        <f t="shared" si="2"/>
        <v>11.310000000000009</v>
      </c>
      <c r="J18" s="10">
        <f t="shared" si="3"/>
        <v>11.310000000000009</v>
      </c>
      <c r="K18" s="10">
        <f t="shared" si="4"/>
        <v>19.72000000000001</v>
      </c>
      <c r="L18" s="10">
        <f t="shared" si="5"/>
        <v>19.72000000000001</v>
      </c>
      <c r="M18" s="10">
        <f t="shared" si="6"/>
        <v>19.72000000000001</v>
      </c>
      <c r="N18" s="10">
        <f t="shared" si="7"/>
        <v>19.72000000000001</v>
      </c>
      <c r="O18" s="3"/>
    </row>
    <row r="19" spans="1:15" ht="15" customHeight="1" x14ac:dyDescent="0.2">
      <c r="A19" s="5">
        <v>14</v>
      </c>
      <c r="B19" s="10">
        <f t="shared" si="8"/>
        <v>68.040000000000049</v>
      </c>
      <c r="C19" s="10">
        <f t="shared" si="9"/>
        <v>75.280000000000086</v>
      </c>
      <c r="D19" s="10">
        <f t="shared" si="10"/>
        <v>85.860000000000085</v>
      </c>
      <c r="E19" s="10">
        <f t="shared" si="11"/>
        <v>103.91000000000008</v>
      </c>
      <c r="F19" s="10">
        <f t="shared" si="12"/>
        <v>177.25000000000009</v>
      </c>
      <c r="G19" s="10">
        <f t="shared" si="0"/>
        <v>15.72000000000001</v>
      </c>
      <c r="H19" s="10">
        <f t="shared" si="1"/>
        <v>15.22000000000001</v>
      </c>
      <c r="I19" s="10">
        <f t="shared" si="2"/>
        <v>11.36000000000001</v>
      </c>
      <c r="J19" s="10">
        <f t="shared" si="3"/>
        <v>11.36000000000001</v>
      </c>
      <c r="K19" s="10">
        <f t="shared" si="4"/>
        <v>19.77000000000001</v>
      </c>
      <c r="L19" s="10">
        <f t="shared" si="5"/>
        <v>19.77000000000001</v>
      </c>
      <c r="M19" s="10">
        <f t="shared" si="6"/>
        <v>19.77000000000001</v>
      </c>
      <c r="N19" s="10">
        <f t="shared" si="7"/>
        <v>19.77000000000001</v>
      </c>
      <c r="O19" s="3"/>
    </row>
    <row r="20" spans="1:15" ht="15" customHeight="1" x14ac:dyDescent="0.2">
      <c r="A20" s="5">
        <v>15</v>
      </c>
      <c r="B20" s="10">
        <f t="shared" si="8"/>
        <v>68.440000000000055</v>
      </c>
      <c r="C20" s="10">
        <f t="shared" si="9"/>
        <v>75.680000000000092</v>
      </c>
      <c r="D20" s="10">
        <f t="shared" si="10"/>
        <v>86.26000000000009</v>
      </c>
      <c r="E20" s="10">
        <f t="shared" si="11"/>
        <v>104.31000000000009</v>
      </c>
      <c r="F20" s="10">
        <f t="shared" si="12"/>
        <v>177.65000000000009</v>
      </c>
      <c r="G20" s="10">
        <f t="shared" si="0"/>
        <v>15.77000000000001</v>
      </c>
      <c r="H20" s="10">
        <f t="shared" si="1"/>
        <v>15.27000000000001</v>
      </c>
      <c r="I20" s="10">
        <f t="shared" si="2"/>
        <v>11.410000000000011</v>
      </c>
      <c r="J20" s="10">
        <f t="shared" si="3"/>
        <v>11.410000000000011</v>
      </c>
      <c r="K20" s="10">
        <f t="shared" si="4"/>
        <v>19.820000000000011</v>
      </c>
      <c r="L20" s="10">
        <f t="shared" si="5"/>
        <v>19.820000000000011</v>
      </c>
      <c r="M20" s="10">
        <f t="shared" si="6"/>
        <v>19.820000000000011</v>
      </c>
      <c r="N20" s="10">
        <f t="shared" si="7"/>
        <v>19.820000000000011</v>
      </c>
      <c r="O20" s="3"/>
    </row>
    <row r="21" spans="1:15" ht="15" customHeight="1" x14ac:dyDescent="0.2">
      <c r="A21" s="5">
        <v>16</v>
      </c>
      <c r="B21" s="10">
        <f t="shared" si="8"/>
        <v>68.84000000000006</v>
      </c>
      <c r="C21" s="10">
        <f t="shared" si="9"/>
        <v>76.080000000000098</v>
      </c>
      <c r="D21" s="10">
        <f t="shared" si="10"/>
        <v>86.660000000000096</v>
      </c>
      <c r="E21" s="10">
        <f t="shared" si="11"/>
        <v>104.71000000000009</v>
      </c>
      <c r="F21" s="10">
        <f t="shared" si="12"/>
        <v>178.0500000000001</v>
      </c>
      <c r="G21" s="10">
        <f t="shared" si="0"/>
        <v>15.820000000000011</v>
      </c>
      <c r="H21" s="10">
        <f t="shared" si="1"/>
        <v>15.320000000000011</v>
      </c>
      <c r="I21" s="10">
        <f t="shared" si="2"/>
        <v>11.460000000000012</v>
      </c>
      <c r="J21" s="10">
        <f t="shared" si="3"/>
        <v>11.460000000000012</v>
      </c>
      <c r="K21" s="10">
        <f t="shared" si="4"/>
        <v>19.870000000000012</v>
      </c>
      <c r="L21" s="10">
        <f t="shared" si="5"/>
        <v>19.870000000000012</v>
      </c>
      <c r="M21" s="10">
        <f t="shared" si="6"/>
        <v>19.870000000000012</v>
      </c>
      <c r="N21" s="10">
        <f t="shared" si="7"/>
        <v>19.870000000000012</v>
      </c>
      <c r="O21" s="3"/>
    </row>
    <row r="22" spans="1:15" ht="15" customHeight="1" x14ac:dyDescent="0.2">
      <c r="A22" s="5">
        <v>17</v>
      </c>
      <c r="B22" s="10">
        <f t="shared" si="8"/>
        <v>69.240000000000066</v>
      </c>
      <c r="C22" s="10">
        <f t="shared" si="9"/>
        <v>76.480000000000103</v>
      </c>
      <c r="D22" s="10">
        <f t="shared" si="10"/>
        <v>87.060000000000102</v>
      </c>
      <c r="E22" s="10">
        <f t="shared" si="11"/>
        <v>105.1100000000001</v>
      </c>
      <c r="F22" s="10">
        <f t="shared" si="12"/>
        <v>178.4500000000001</v>
      </c>
      <c r="G22" s="10">
        <f t="shared" si="0"/>
        <v>15.870000000000012</v>
      </c>
      <c r="H22" s="10">
        <f t="shared" si="1"/>
        <v>15.370000000000012</v>
      </c>
      <c r="I22" s="10">
        <f t="shared" si="2"/>
        <v>11.510000000000012</v>
      </c>
      <c r="J22" s="10">
        <f t="shared" si="3"/>
        <v>11.510000000000012</v>
      </c>
      <c r="K22" s="10">
        <f t="shared" si="4"/>
        <v>19.920000000000012</v>
      </c>
      <c r="L22" s="10">
        <f t="shared" si="5"/>
        <v>19.920000000000012</v>
      </c>
      <c r="M22" s="10">
        <f t="shared" si="6"/>
        <v>19.920000000000012</v>
      </c>
      <c r="N22" s="10">
        <f t="shared" si="7"/>
        <v>19.920000000000012</v>
      </c>
      <c r="O22" s="3"/>
    </row>
    <row r="23" spans="1:15" ht="15" customHeight="1" x14ac:dyDescent="0.2">
      <c r="A23" s="5">
        <v>18</v>
      </c>
      <c r="B23" s="10">
        <f t="shared" si="8"/>
        <v>69.640000000000072</v>
      </c>
      <c r="C23" s="10">
        <f t="shared" si="9"/>
        <v>76.880000000000109</v>
      </c>
      <c r="D23" s="10">
        <f t="shared" si="10"/>
        <v>87.460000000000107</v>
      </c>
      <c r="E23" s="10">
        <f t="shared" si="11"/>
        <v>105.5100000000001</v>
      </c>
      <c r="F23" s="10">
        <f t="shared" si="12"/>
        <v>178.85000000000011</v>
      </c>
      <c r="G23" s="10">
        <f t="shared" si="0"/>
        <v>15.920000000000012</v>
      </c>
      <c r="H23" s="10">
        <f t="shared" si="1"/>
        <v>15.420000000000012</v>
      </c>
      <c r="I23" s="10">
        <f t="shared" si="2"/>
        <v>11.560000000000013</v>
      </c>
      <c r="J23" s="10">
        <f t="shared" si="3"/>
        <v>11.560000000000013</v>
      </c>
      <c r="K23" s="10">
        <f t="shared" si="4"/>
        <v>19.970000000000013</v>
      </c>
      <c r="L23" s="10">
        <f t="shared" si="5"/>
        <v>19.970000000000013</v>
      </c>
      <c r="M23" s="10">
        <f t="shared" si="6"/>
        <v>19.970000000000013</v>
      </c>
      <c r="N23" s="10">
        <f t="shared" si="7"/>
        <v>19.970000000000013</v>
      </c>
      <c r="O23" s="3"/>
    </row>
    <row r="24" spans="1:15" ht="15" customHeight="1" x14ac:dyDescent="0.2">
      <c r="A24" s="5">
        <v>19</v>
      </c>
      <c r="B24" s="10">
        <f t="shared" si="8"/>
        <v>70.040000000000077</v>
      </c>
      <c r="C24" s="10">
        <f t="shared" si="9"/>
        <v>77.280000000000115</v>
      </c>
      <c r="D24" s="10">
        <f t="shared" si="10"/>
        <v>87.860000000000113</v>
      </c>
      <c r="E24" s="10">
        <f t="shared" si="11"/>
        <v>105.91000000000011</v>
      </c>
      <c r="F24" s="10">
        <f t="shared" si="12"/>
        <v>179.25000000000011</v>
      </c>
      <c r="G24" s="10">
        <f t="shared" si="0"/>
        <v>15.970000000000013</v>
      </c>
      <c r="H24" s="10">
        <f t="shared" si="1"/>
        <v>15.470000000000013</v>
      </c>
      <c r="I24" s="10">
        <f t="shared" si="2"/>
        <v>11.610000000000014</v>
      </c>
      <c r="J24" s="10">
        <f t="shared" si="3"/>
        <v>11.610000000000014</v>
      </c>
      <c r="K24" s="10">
        <f t="shared" si="4"/>
        <v>20.020000000000014</v>
      </c>
      <c r="L24" s="10">
        <f t="shared" si="5"/>
        <v>20.020000000000014</v>
      </c>
      <c r="M24" s="10">
        <f t="shared" si="6"/>
        <v>20.020000000000014</v>
      </c>
      <c r="N24" s="10">
        <f t="shared" si="7"/>
        <v>20.020000000000014</v>
      </c>
      <c r="O24" s="3"/>
    </row>
    <row r="25" spans="1:15" ht="15" customHeight="1" x14ac:dyDescent="0.2">
      <c r="A25" s="5">
        <v>20</v>
      </c>
      <c r="B25" s="10">
        <f t="shared" si="8"/>
        <v>70.440000000000083</v>
      </c>
      <c r="C25" s="10">
        <f t="shared" si="9"/>
        <v>77.680000000000121</v>
      </c>
      <c r="D25" s="10">
        <f t="shared" si="10"/>
        <v>88.260000000000119</v>
      </c>
      <c r="E25" s="10">
        <f t="shared" si="11"/>
        <v>106.31000000000012</v>
      </c>
      <c r="F25" s="10">
        <f t="shared" si="12"/>
        <v>179.65000000000012</v>
      </c>
      <c r="G25" s="10">
        <f t="shared" si="0"/>
        <v>16.020000000000014</v>
      </c>
      <c r="H25" s="10">
        <f t="shared" si="1"/>
        <v>15.520000000000014</v>
      </c>
      <c r="I25" s="10">
        <f t="shared" si="2"/>
        <v>11.660000000000014</v>
      </c>
      <c r="J25" s="10">
        <f t="shared" si="3"/>
        <v>11.660000000000014</v>
      </c>
      <c r="K25" s="10">
        <f t="shared" si="4"/>
        <v>20.070000000000014</v>
      </c>
      <c r="L25" s="10">
        <f t="shared" si="5"/>
        <v>20.070000000000014</v>
      </c>
      <c r="M25" s="10">
        <f t="shared" si="6"/>
        <v>20.070000000000014</v>
      </c>
      <c r="N25" s="10">
        <f t="shared" si="7"/>
        <v>20.070000000000014</v>
      </c>
      <c r="O25" s="3"/>
    </row>
    <row r="26" spans="1:15" ht="15" customHeight="1" x14ac:dyDescent="0.2">
      <c r="A26" s="5">
        <v>21</v>
      </c>
      <c r="B26" s="10">
        <f t="shared" si="8"/>
        <v>70.840000000000089</v>
      </c>
      <c r="C26" s="10">
        <f t="shared" si="9"/>
        <v>78.080000000000126</v>
      </c>
      <c r="D26" s="10">
        <f t="shared" si="10"/>
        <v>88.660000000000124</v>
      </c>
      <c r="E26" s="10">
        <f t="shared" si="11"/>
        <v>106.71000000000012</v>
      </c>
      <c r="F26" s="10">
        <f t="shared" si="12"/>
        <v>180.05000000000013</v>
      </c>
      <c r="G26" s="10">
        <f t="shared" si="0"/>
        <v>16.070000000000014</v>
      </c>
      <c r="H26" s="10">
        <f t="shared" si="1"/>
        <v>15.570000000000014</v>
      </c>
      <c r="I26" s="10">
        <f t="shared" si="2"/>
        <v>11.710000000000015</v>
      </c>
      <c r="J26" s="10">
        <f t="shared" si="3"/>
        <v>11.710000000000015</v>
      </c>
      <c r="K26" s="10">
        <f t="shared" si="4"/>
        <v>20.120000000000015</v>
      </c>
      <c r="L26" s="10">
        <f t="shared" si="5"/>
        <v>20.120000000000015</v>
      </c>
      <c r="M26" s="10">
        <f t="shared" si="6"/>
        <v>20.120000000000015</v>
      </c>
      <c r="N26" s="10">
        <f t="shared" si="7"/>
        <v>20.120000000000015</v>
      </c>
      <c r="O26" s="3"/>
    </row>
    <row r="27" spans="1:15" ht="15" customHeight="1" x14ac:dyDescent="0.2">
      <c r="A27" s="5">
        <v>22</v>
      </c>
      <c r="B27" s="10">
        <f t="shared" si="8"/>
        <v>71.240000000000094</v>
      </c>
      <c r="C27" s="10">
        <f t="shared" si="9"/>
        <v>78.480000000000132</v>
      </c>
      <c r="D27" s="10">
        <f t="shared" si="10"/>
        <v>89.06000000000013</v>
      </c>
      <c r="E27" s="10">
        <f t="shared" si="11"/>
        <v>107.11000000000013</v>
      </c>
      <c r="F27" s="10">
        <f t="shared" si="12"/>
        <v>180.45000000000013</v>
      </c>
      <c r="G27" s="10">
        <f t="shared" si="0"/>
        <v>16.120000000000015</v>
      </c>
      <c r="H27" s="10">
        <f t="shared" si="1"/>
        <v>15.620000000000015</v>
      </c>
      <c r="I27" s="10">
        <f t="shared" si="2"/>
        <v>11.760000000000016</v>
      </c>
      <c r="J27" s="10">
        <f t="shared" si="3"/>
        <v>11.760000000000016</v>
      </c>
      <c r="K27" s="10">
        <f t="shared" si="4"/>
        <v>20.170000000000016</v>
      </c>
      <c r="L27" s="10">
        <f t="shared" si="5"/>
        <v>20.170000000000016</v>
      </c>
      <c r="M27" s="10">
        <f t="shared" si="6"/>
        <v>20.170000000000016</v>
      </c>
      <c r="N27" s="10">
        <f t="shared" si="7"/>
        <v>20.170000000000016</v>
      </c>
      <c r="O27" s="3"/>
    </row>
    <row r="28" spans="1:15" ht="15" customHeight="1" x14ac:dyDescent="0.2">
      <c r="A28" s="5">
        <v>23</v>
      </c>
      <c r="B28" s="10">
        <f t="shared" si="8"/>
        <v>71.6400000000001</v>
      </c>
      <c r="C28" s="10">
        <f t="shared" si="9"/>
        <v>78.880000000000138</v>
      </c>
      <c r="D28" s="10">
        <f t="shared" si="10"/>
        <v>89.460000000000136</v>
      </c>
      <c r="E28" s="10">
        <f t="shared" si="11"/>
        <v>107.51000000000013</v>
      </c>
      <c r="F28" s="10">
        <f t="shared" si="12"/>
        <v>180.85000000000014</v>
      </c>
      <c r="G28" s="10">
        <f t="shared" si="0"/>
        <v>16.170000000000016</v>
      </c>
      <c r="H28" s="10">
        <f t="shared" si="1"/>
        <v>15.670000000000016</v>
      </c>
      <c r="I28" s="10">
        <f t="shared" si="2"/>
        <v>11.810000000000016</v>
      </c>
      <c r="J28" s="10">
        <f t="shared" si="3"/>
        <v>11.810000000000016</v>
      </c>
      <c r="K28" s="10">
        <f t="shared" si="4"/>
        <v>20.220000000000017</v>
      </c>
      <c r="L28" s="10">
        <f t="shared" si="5"/>
        <v>20.220000000000017</v>
      </c>
      <c r="M28" s="10">
        <f t="shared" si="6"/>
        <v>20.220000000000017</v>
      </c>
      <c r="N28" s="10">
        <f t="shared" si="7"/>
        <v>20.220000000000017</v>
      </c>
      <c r="O28" s="3"/>
    </row>
    <row r="29" spans="1:15" ht="15" customHeight="1" x14ac:dyDescent="0.2">
      <c r="A29" s="5">
        <v>24</v>
      </c>
      <c r="B29" s="10">
        <f t="shared" si="8"/>
        <v>72.040000000000106</v>
      </c>
      <c r="C29" s="10">
        <f t="shared" si="9"/>
        <v>79.280000000000143</v>
      </c>
      <c r="D29" s="10">
        <f t="shared" si="10"/>
        <v>89.860000000000142</v>
      </c>
      <c r="E29" s="10">
        <f t="shared" si="11"/>
        <v>107.91000000000014</v>
      </c>
      <c r="F29" s="10">
        <f t="shared" si="12"/>
        <v>181.25000000000014</v>
      </c>
      <c r="G29" s="10">
        <f t="shared" si="0"/>
        <v>16.220000000000017</v>
      </c>
      <c r="H29" s="10">
        <f t="shared" si="1"/>
        <v>15.720000000000017</v>
      </c>
      <c r="I29" s="10">
        <f t="shared" si="2"/>
        <v>11.860000000000017</v>
      </c>
      <c r="J29" s="10">
        <f t="shared" si="3"/>
        <v>11.860000000000017</v>
      </c>
      <c r="K29" s="10">
        <f t="shared" si="4"/>
        <v>20.270000000000017</v>
      </c>
      <c r="L29" s="10">
        <f t="shared" si="5"/>
        <v>20.270000000000017</v>
      </c>
      <c r="M29" s="10">
        <f t="shared" si="6"/>
        <v>20.270000000000017</v>
      </c>
      <c r="N29" s="10">
        <f t="shared" si="7"/>
        <v>20.270000000000017</v>
      </c>
      <c r="O29" s="3"/>
    </row>
    <row r="30" spans="1:15" ht="15" customHeight="1" x14ac:dyDescent="0.2">
      <c r="A30" s="5">
        <v>25</v>
      </c>
      <c r="B30" s="10">
        <f t="shared" si="8"/>
        <v>72.440000000000111</v>
      </c>
      <c r="C30" s="10">
        <f t="shared" si="9"/>
        <v>79.680000000000149</v>
      </c>
      <c r="D30" s="10">
        <f t="shared" si="10"/>
        <v>90.260000000000147</v>
      </c>
      <c r="E30" s="10">
        <f t="shared" si="11"/>
        <v>108.31000000000014</v>
      </c>
      <c r="F30" s="10">
        <f t="shared" si="12"/>
        <v>181.65000000000015</v>
      </c>
      <c r="G30" s="10">
        <f t="shared" si="0"/>
        <v>16.270000000000017</v>
      </c>
      <c r="H30" s="10">
        <f t="shared" si="1"/>
        <v>15.770000000000017</v>
      </c>
      <c r="I30" s="10">
        <f t="shared" si="2"/>
        <v>11.910000000000018</v>
      </c>
      <c r="J30" s="10">
        <f t="shared" si="3"/>
        <v>11.910000000000018</v>
      </c>
      <c r="K30" s="10">
        <f t="shared" si="4"/>
        <v>20.320000000000018</v>
      </c>
      <c r="L30" s="10">
        <f t="shared" si="5"/>
        <v>20.320000000000018</v>
      </c>
      <c r="M30" s="10">
        <f t="shared" si="6"/>
        <v>20.320000000000018</v>
      </c>
      <c r="N30" s="10">
        <f t="shared" si="7"/>
        <v>20.320000000000018</v>
      </c>
      <c r="O30" s="3"/>
    </row>
    <row r="31" spans="1:15" ht="15" customHeight="1" x14ac:dyDescent="0.2">
      <c r="A31" s="11" t="s">
        <v>151</v>
      </c>
      <c r="B31"/>
      <c r="C31"/>
      <c r="D31"/>
      <c r="O31" s="3"/>
    </row>
    <row r="32" spans="1:15" ht="43.5" customHeight="1" x14ac:dyDescent="0.2">
      <c r="A32" s="279" t="s">
        <v>152</v>
      </c>
      <c r="B32" s="280" t="s">
        <v>153</v>
      </c>
      <c r="C32" s="280" t="s">
        <v>153</v>
      </c>
      <c r="D32" s="280" t="s">
        <v>153</v>
      </c>
      <c r="E32" s="280" t="s">
        <v>153</v>
      </c>
      <c r="F32" s="280" t="s">
        <v>153</v>
      </c>
      <c r="G32" s="280" t="s">
        <v>153</v>
      </c>
      <c r="H32" s="280" t="s">
        <v>153</v>
      </c>
      <c r="I32" s="280" t="s">
        <v>153</v>
      </c>
      <c r="J32" s="280" t="s">
        <v>153</v>
      </c>
      <c r="K32" s="280" t="s">
        <v>153</v>
      </c>
      <c r="L32" s="280" t="s">
        <v>153</v>
      </c>
      <c r="M32" s="280" t="s">
        <v>153</v>
      </c>
      <c r="N32" s="280" t="s">
        <v>153</v>
      </c>
      <c r="O32" s="280" t="s">
        <v>153</v>
      </c>
    </row>
    <row r="33" spans="1:15" x14ac:dyDescent="0.2">
      <c r="D33"/>
    </row>
    <row r="36" spans="1:15" ht="47.25" customHeight="1" x14ac:dyDescent="0.2">
      <c r="A36" s="281" t="s">
        <v>154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3"/>
      <c r="O36" s="19"/>
    </row>
    <row r="37" spans="1:15" ht="23.25" x14ac:dyDescent="0.2">
      <c r="A37" s="2"/>
      <c r="B37" s="2"/>
      <c r="C37" s="2"/>
      <c r="D37" s="2"/>
    </row>
    <row r="38" spans="1:15" ht="25.5" customHeight="1" x14ac:dyDescent="0.2">
      <c r="A38" s="4" t="s">
        <v>44</v>
      </c>
      <c r="B38" s="286" t="s">
        <v>155</v>
      </c>
      <c r="C38" s="287"/>
      <c r="D38" s="287"/>
      <c r="E38" s="287"/>
      <c r="F38" s="287"/>
      <c r="G38" s="287"/>
      <c r="H38" s="12"/>
      <c r="I38" s="12"/>
      <c r="J38" s="12"/>
      <c r="K38" s="12"/>
      <c r="L38" s="12"/>
      <c r="M38" s="12"/>
      <c r="N38" s="12"/>
      <c r="O38" s="12"/>
    </row>
    <row r="39" spans="1:15" ht="46.5" customHeight="1" x14ac:dyDescent="0.2">
      <c r="A39" s="7" t="s">
        <v>145</v>
      </c>
      <c r="B39" s="13" t="s">
        <v>156</v>
      </c>
      <c r="C39" s="13" t="s">
        <v>157</v>
      </c>
      <c r="D39" s="13" t="s">
        <v>158</v>
      </c>
      <c r="E39" s="13" t="s">
        <v>159</v>
      </c>
      <c r="F39" s="13" t="s">
        <v>160</v>
      </c>
      <c r="G39" s="18" t="s">
        <v>161</v>
      </c>
      <c r="H39" s="6"/>
      <c r="I39" s="6"/>
      <c r="J39" s="6"/>
      <c r="K39" s="6"/>
      <c r="L39" s="6"/>
      <c r="M39" s="6"/>
      <c r="N39" s="6"/>
      <c r="O39" s="3"/>
    </row>
    <row r="40" spans="1:15" x14ac:dyDescent="0.2">
      <c r="A40" s="5">
        <v>0</v>
      </c>
      <c r="B40" s="17">
        <v>8.6300000000000008</v>
      </c>
      <c r="C40" s="8">
        <v>10.84</v>
      </c>
      <c r="D40" s="8">
        <v>14.73</v>
      </c>
      <c r="E40" s="8">
        <f>23.16</f>
        <v>23.16</v>
      </c>
      <c r="F40" s="8">
        <f>107.61</f>
        <v>107.61</v>
      </c>
      <c r="G40" s="8">
        <f>10.61</f>
        <v>10.61</v>
      </c>
      <c r="H40" s="14"/>
      <c r="I40" s="14"/>
      <c r="J40" s="14"/>
      <c r="K40" s="15"/>
      <c r="L40" s="15"/>
      <c r="M40" s="15"/>
      <c r="N40" s="15"/>
      <c r="O40" s="3"/>
    </row>
    <row r="41" spans="1:15" x14ac:dyDescent="0.2">
      <c r="A41" s="5">
        <v>1</v>
      </c>
      <c r="B41" s="17">
        <f>(B40+0.1)*1</f>
        <v>8.73</v>
      </c>
      <c r="C41" s="10">
        <f>(C40+0.1)*1</f>
        <v>10.94</v>
      </c>
      <c r="D41" s="10">
        <f>(D40+0.1)*1</f>
        <v>14.83</v>
      </c>
      <c r="E41" s="10">
        <f>(E40+0.1)*1</f>
        <v>23.26</v>
      </c>
      <c r="F41" s="10">
        <f>(F40+0.1)*1</f>
        <v>107.71</v>
      </c>
      <c r="G41" s="10">
        <f>(G40+0.05)*1</f>
        <v>10.66</v>
      </c>
      <c r="H41" s="16"/>
      <c r="I41" s="16"/>
      <c r="J41" s="16"/>
      <c r="K41" s="16"/>
      <c r="L41" s="16"/>
      <c r="M41" s="16"/>
      <c r="N41" s="16"/>
      <c r="O41" s="3"/>
    </row>
    <row r="42" spans="1:15" x14ac:dyDescent="0.2">
      <c r="A42" s="5">
        <v>2</v>
      </c>
      <c r="B42" s="17">
        <f t="shared" ref="B42:B65" si="13">(B41+0.1)*1</f>
        <v>8.83</v>
      </c>
      <c r="C42" s="10">
        <f t="shared" ref="C42:C65" si="14">(C41+0.1)*1</f>
        <v>11.04</v>
      </c>
      <c r="D42" s="10">
        <f t="shared" ref="D42:D65" si="15">(D41+0.1)*1</f>
        <v>14.93</v>
      </c>
      <c r="E42" s="10">
        <f t="shared" ref="E42:E65" si="16">(E41+0.1)*1</f>
        <v>23.360000000000003</v>
      </c>
      <c r="F42" s="10">
        <f t="shared" ref="F42:F65" si="17">(F41+0.1)*1</f>
        <v>107.80999999999999</v>
      </c>
      <c r="G42" s="10">
        <f t="shared" ref="G42:G65" si="18">(G41+0.05)*1</f>
        <v>10.71</v>
      </c>
      <c r="H42" s="16"/>
      <c r="I42" s="16"/>
      <c r="J42" s="16"/>
      <c r="K42" s="16"/>
      <c r="L42" s="16"/>
      <c r="M42" s="16"/>
      <c r="N42" s="16"/>
      <c r="O42" s="3"/>
    </row>
    <row r="43" spans="1:15" x14ac:dyDescent="0.2">
      <c r="A43" s="5">
        <v>3</v>
      </c>
      <c r="B43" s="17">
        <f t="shared" si="13"/>
        <v>8.93</v>
      </c>
      <c r="C43" s="10">
        <f t="shared" si="14"/>
        <v>11.139999999999999</v>
      </c>
      <c r="D43" s="10">
        <f t="shared" si="15"/>
        <v>15.03</v>
      </c>
      <c r="E43" s="10">
        <f t="shared" si="16"/>
        <v>23.460000000000004</v>
      </c>
      <c r="F43" s="10">
        <f t="shared" si="17"/>
        <v>107.90999999999998</v>
      </c>
      <c r="G43" s="10">
        <f t="shared" si="18"/>
        <v>10.760000000000002</v>
      </c>
      <c r="H43" s="16"/>
      <c r="I43" s="16"/>
      <c r="J43" s="16"/>
      <c r="K43" s="16"/>
      <c r="L43" s="16"/>
      <c r="M43" s="16"/>
      <c r="N43" s="16"/>
      <c r="O43" s="3"/>
    </row>
    <row r="44" spans="1:15" x14ac:dyDescent="0.2">
      <c r="A44" s="5">
        <v>4</v>
      </c>
      <c r="B44" s="17">
        <f t="shared" si="13"/>
        <v>9.0299999999999994</v>
      </c>
      <c r="C44" s="10">
        <f t="shared" si="14"/>
        <v>11.239999999999998</v>
      </c>
      <c r="D44" s="10">
        <f t="shared" si="15"/>
        <v>15.129999999999999</v>
      </c>
      <c r="E44" s="10">
        <f t="shared" si="16"/>
        <v>23.560000000000006</v>
      </c>
      <c r="F44" s="10">
        <f t="shared" si="17"/>
        <v>108.00999999999998</v>
      </c>
      <c r="G44" s="10">
        <f t="shared" si="18"/>
        <v>10.810000000000002</v>
      </c>
      <c r="H44" s="16"/>
      <c r="I44" s="16"/>
      <c r="J44" s="16"/>
      <c r="K44" s="16"/>
      <c r="L44" s="16"/>
      <c r="M44" s="16"/>
      <c r="N44" s="16"/>
      <c r="O44" s="3"/>
    </row>
    <row r="45" spans="1:15" x14ac:dyDescent="0.2">
      <c r="A45" s="5">
        <v>5</v>
      </c>
      <c r="B45" s="17">
        <f t="shared" si="13"/>
        <v>9.129999999999999</v>
      </c>
      <c r="C45" s="10">
        <f t="shared" si="14"/>
        <v>11.339999999999998</v>
      </c>
      <c r="D45" s="10">
        <f t="shared" si="15"/>
        <v>15.229999999999999</v>
      </c>
      <c r="E45" s="10">
        <f t="shared" si="16"/>
        <v>23.660000000000007</v>
      </c>
      <c r="F45" s="10">
        <f t="shared" si="17"/>
        <v>108.10999999999997</v>
      </c>
      <c r="G45" s="10">
        <f t="shared" si="18"/>
        <v>10.860000000000003</v>
      </c>
      <c r="H45" s="16"/>
      <c r="I45" s="16"/>
      <c r="J45" s="16"/>
      <c r="K45" s="16"/>
      <c r="L45" s="16"/>
      <c r="M45" s="16"/>
      <c r="N45" s="16"/>
      <c r="O45" s="3"/>
    </row>
    <row r="46" spans="1:15" x14ac:dyDescent="0.2">
      <c r="A46" s="5">
        <v>6</v>
      </c>
      <c r="B46" s="17">
        <f t="shared" si="13"/>
        <v>9.2299999999999986</v>
      </c>
      <c r="C46" s="10">
        <f t="shared" si="14"/>
        <v>11.439999999999998</v>
      </c>
      <c r="D46" s="10">
        <f t="shared" si="15"/>
        <v>15.329999999999998</v>
      </c>
      <c r="E46" s="10">
        <f t="shared" si="16"/>
        <v>23.760000000000009</v>
      </c>
      <c r="F46" s="10">
        <f t="shared" si="17"/>
        <v>108.20999999999997</v>
      </c>
      <c r="G46" s="10">
        <f t="shared" si="18"/>
        <v>10.910000000000004</v>
      </c>
      <c r="H46" s="16"/>
      <c r="I46" s="16"/>
      <c r="J46" s="16"/>
      <c r="K46" s="16"/>
      <c r="L46" s="16"/>
      <c r="M46" s="16"/>
      <c r="N46" s="16"/>
      <c r="O46" s="3"/>
    </row>
    <row r="47" spans="1:15" x14ac:dyDescent="0.2">
      <c r="A47" s="5">
        <v>7</v>
      </c>
      <c r="B47" s="17">
        <f t="shared" si="13"/>
        <v>9.3299999999999983</v>
      </c>
      <c r="C47" s="10">
        <f t="shared" si="14"/>
        <v>11.539999999999997</v>
      </c>
      <c r="D47" s="10">
        <f t="shared" si="15"/>
        <v>15.429999999999998</v>
      </c>
      <c r="E47" s="10">
        <f t="shared" si="16"/>
        <v>23.86000000000001</v>
      </c>
      <c r="F47" s="10">
        <f t="shared" si="17"/>
        <v>108.30999999999996</v>
      </c>
      <c r="G47" s="10">
        <f t="shared" si="18"/>
        <v>10.960000000000004</v>
      </c>
      <c r="H47" s="16"/>
      <c r="I47" s="16"/>
      <c r="J47" s="16"/>
      <c r="K47" s="16"/>
      <c r="L47" s="16"/>
      <c r="M47" s="16"/>
      <c r="N47" s="16"/>
      <c r="O47" s="3"/>
    </row>
    <row r="48" spans="1:15" x14ac:dyDescent="0.2">
      <c r="A48" s="5">
        <v>8</v>
      </c>
      <c r="B48" s="17">
        <f t="shared" si="13"/>
        <v>9.4299999999999979</v>
      </c>
      <c r="C48" s="10">
        <f t="shared" si="14"/>
        <v>11.639999999999997</v>
      </c>
      <c r="D48" s="10">
        <f t="shared" si="15"/>
        <v>15.529999999999998</v>
      </c>
      <c r="E48" s="10">
        <f t="shared" si="16"/>
        <v>23.960000000000012</v>
      </c>
      <c r="F48" s="10">
        <f t="shared" si="17"/>
        <v>108.40999999999995</v>
      </c>
      <c r="G48" s="10">
        <f t="shared" si="18"/>
        <v>11.010000000000005</v>
      </c>
      <c r="H48" s="16"/>
      <c r="I48" s="16"/>
      <c r="J48" s="16"/>
      <c r="K48" s="16"/>
      <c r="L48" s="16"/>
      <c r="M48" s="16"/>
      <c r="N48" s="16"/>
      <c r="O48" s="3"/>
    </row>
    <row r="49" spans="1:15" x14ac:dyDescent="0.2">
      <c r="A49" s="5">
        <v>9</v>
      </c>
      <c r="B49" s="17">
        <f t="shared" si="13"/>
        <v>9.5299999999999976</v>
      </c>
      <c r="C49" s="10">
        <f t="shared" si="14"/>
        <v>11.739999999999997</v>
      </c>
      <c r="D49" s="10">
        <f t="shared" si="15"/>
        <v>15.629999999999997</v>
      </c>
      <c r="E49" s="10">
        <f t="shared" si="16"/>
        <v>24.060000000000013</v>
      </c>
      <c r="F49" s="10">
        <f t="shared" si="17"/>
        <v>108.50999999999995</v>
      </c>
      <c r="G49" s="10">
        <f t="shared" si="18"/>
        <v>11.060000000000006</v>
      </c>
      <c r="H49" s="16"/>
      <c r="I49" s="16"/>
      <c r="J49" s="16"/>
      <c r="K49" s="16"/>
      <c r="L49" s="16"/>
      <c r="M49" s="16"/>
      <c r="N49" s="16"/>
      <c r="O49" s="3"/>
    </row>
    <row r="50" spans="1:15" x14ac:dyDescent="0.2">
      <c r="A50" s="5">
        <v>10</v>
      </c>
      <c r="B50" s="17">
        <f t="shared" si="13"/>
        <v>9.6299999999999972</v>
      </c>
      <c r="C50" s="10">
        <f t="shared" si="14"/>
        <v>11.839999999999996</v>
      </c>
      <c r="D50" s="10">
        <f t="shared" si="15"/>
        <v>15.729999999999997</v>
      </c>
      <c r="E50" s="10">
        <f t="shared" si="16"/>
        <v>24.160000000000014</v>
      </c>
      <c r="F50" s="10">
        <f t="shared" si="17"/>
        <v>108.60999999999994</v>
      </c>
      <c r="G50" s="10">
        <f t="shared" si="18"/>
        <v>11.110000000000007</v>
      </c>
      <c r="H50" s="16"/>
      <c r="I50" s="16"/>
      <c r="J50" s="16"/>
      <c r="K50" s="16"/>
      <c r="L50" s="16"/>
      <c r="M50" s="16"/>
      <c r="N50" s="16"/>
      <c r="O50" s="3"/>
    </row>
    <row r="51" spans="1:15" x14ac:dyDescent="0.2">
      <c r="A51" s="5">
        <v>11</v>
      </c>
      <c r="B51" s="17">
        <f t="shared" si="13"/>
        <v>9.7299999999999969</v>
      </c>
      <c r="C51" s="10">
        <f t="shared" si="14"/>
        <v>11.939999999999996</v>
      </c>
      <c r="D51" s="10">
        <f t="shared" si="15"/>
        <v>15.829999999999997</v>
      </c>
      <c r="E51" s="10">
        <f t="shared" si="16"/>
        <v>24.260000000000016</v>
      </c>
      <c r="F51" s="10">
        <f t="shared" si="17"/>
        <v>108.70999999999994</v>
      </c>
      <c r="G51" s="10">
        <f t="shared" si="18"/>
        <v>11.160000000000007</v>
      </c>
      <c r="H51" s="16"/>
      <c r="I51" s="16"/>
      <c r="J51" s="16"/>
      <c r="K51" s="16"/>
      <c r="L51" s="16"/>
      <c r="M51" s="16"/>
      <c r="N51" s="16"/>
      <c r="O51" s="3"/>
    </row>
    <row r="52" spans="1:15" x14ac:dyDescent="0.2">
      <c r="A52" s="5">
        <v>12</v>
      </c>
      <c r="B52" s="17">
        <f t="shared" si="13"/>
        <v>9.8299999999999965</v>
      </c>
      <c r="C52" s="10">
        <f t="shared" si="14"/>
        <v>12.039999999999996</v>
      </c>
      <c r="D52" s="10">
        <f t="shared" si="15"/>
        <v>15.929999999999996</v>
      </c>
      <c r="E52" s="10">
        <f t="shared" si="16"/>
        <v>24.360000000000017</v>
      </c>
      <c r="F52" s="10">
        <f t="shared" si="17"/>
        <v>108.80999999999993</v>
      </c>
      <c r="G52" s="10">
        <f t="shared" si="18"/>
        <v>11.210000000000008</v>
      </c>
      <c r="H52" s="16"/>
      <c r="I52" s="16"/>
      <c r="J52" s="16"/>
      <c r="K52" s="16"/>
      <c r="L52" s="16"/>
      <c r="M52" s="16"/>
      <c r="N52" s="16"/>
      <c r="O52" s="3"/>
    </row>
    <row r="53" spans="1:15" x14ac:dyDescent="0.2">
      <c r="A53" s="5">
        <v>13</v>
      </c>
      <c r="B53" s="17">
        <f t="shared" si="13"/>
        <v>9.9299999999999962</v>
      </c>
      <c r="C53" s="10">
        <f t="shared" si="14"/>
        <v>12.139999999999995</v>
      </c>
      <c r="D53" s="10">
        <f t="shared" si="15"/>
        <v>16.029999999999998</v>
      </c>
      <c r="E53" s="10">
        <f t="shared" si="16"/>
        <v>24.460000000000019</v>
      </c>
      <c r="F53" s="10">
        <f t="shared" si="17"/>
        <v>108.90999999999993</v>
      </c>
      <c r="G53" s="10">
        <f t="shared" si="18"/>
        <v>11.260000000000009</v>
      </c>
      <c r="H53" s="16"/>
      <c r="I53" s="16"/>
      <c r="J53" s="16"/>
      <c r="K53" s="16"/>
      <c r="L53" s="16"/>
      <c r="M53" s="16"/>
      <c r="N53" s="16"/>
      <c r="O53" s="3"/>
    </row>
    <row r="54" spans="1:15" x14ac:dyDescent="0.2">
      <c r="A54" s="5">
        <v>14</v>
      </c>
      <c r="B54" s="17">
        <f t="shared" si="13"/>
        <v>10.029999999999996</v>
      </c>
      <c r="C54" s="10">
        <f t="shared" si="14"/>
        <v>12.239999999999995</v>
      </c>
      <c r="D54" s="10">
        <f t="shared" si="15"/>
        <v>16.13</v>
      </c>
      <c r="E54" s="10">
        <f t="shared" si="16"/>
        <v>24.56000000000002</v>
      </c>
      <c r="F54" s="10">
        <f t="shared" si="17"/>
        <v>109.00999999999992</v>
      </c>
      <c r="G54" s="10">
        <f t="shared" si="18"/>
        <v>11.310000000000009</v>
      </c>
      <c r="H54" s="16"/>
      <c r="I54" s="16"/>
      <c r="J54" s="16"/>
      <c r="K54" s="16"/>
      <c r="L54" s="16"/>
      <c r="M54" s="16"/>
      <c r="N54" s="16"/>
      <c r="O54" s="3"/>
    </row>
    <row r="55" spans="1:15" x14ac:dyDescent="0.2">
      <c r="A55" s="5">
        <v>15</v>
      </c>
      <c r="B55" s="17">
        <f t="shared" si="13"/>
        <v>10.129999999999995</v>
      </c>
      <c r="C55" s="10">
        <f t="shared" si="14"/>
        <v>12.339999999999995</v>
      </c>
      <c r="D55" s="10">
        <f t="shared" si="15"/>
        <v>16.23</v>
      </c>
      <c r="E55" s="10">
        <f t="shared" si="16"/>
        <v>24.660000000000021</v>
      </c>
      <c r="F55" s="10">
        <f t="shared" si="17"/>
        <v>109.10999999999991</v>
      </c>
      <c r="G55" s="10">
        <f t="shared" si="18"/>
        <v>11.36000000000001</v>
      </c>
      <c r="H55" s="16"/>
      <c r="I55" s="16"/>
      <c r="J55" s="16"/>
      <c r="K55" s="16"/>
      <c r="L55" s="16"/>
      <c r="M55" s="16"/>
      <c r="N55" s="16"/>
      <c r="O55" s="3"/>
    </row>
    <row r="56" spans="1:15" x14ac:dyDescent="0.2">
      <c r="A56" s="5">
        <v>16</v>
      </c>
      <c r="B56" s="17">
        <f t="shared" si="13"/>
        <v>10.229999999999995</v>
      </c>
      <c r="C56" s="10">
        <f t="shared" si="14"/>
        <v>12.439999999999994</v>
      </c>
      <c r="D56" s="10">
        <f t="shared" si="15"/>
        <v>16.330000000000002</v>
      </c>
      <c r="E56" s="10">
        <f t="shared" si="16"/>
        <v>24.760000000000023</v>
      </c>
      <c r="F56" s="10">
        <f t="shared" si="17"/>
        <v>109.20999999999991</v>
      </c>
      <c r="G56" s="10">
        <f t="shared" si="18"/>
        <v>11.410000000000011</v>
      </c>
      <c r="H56" s="16"/>
      <c r="I56" s="16"/>
      <c r="J56" s="16"/>
      <c r="K56" s="16"/>
      <c r="L56" s="16"/>
      <c r="M56" s="16"/>
      <c r="N56" s="16"/>
      <c r="O56" s="3"/>
    </row>
    <row r="57" spans="1:15" x14ac:dyDescent="0.2">
      <c r="A57" s="5">
        <v>17</v>
      </c>
      <c r="B57" s="17">
        <f t="shared" si="13"/>
        <v>10.329999999999995</v>
      </c>
      <c r="C57" s="10">
        <f t="shared" si="14"/>
        <v>12.539999999999994</v>
      </c>
      <c r="D57" s="10">
        <f t="shared" si="15"/>
        <v>16.430000000000003</v>
      </c>
      <c r="E57" s="10">
        <f t="shared" si="16"/>
        <v>24.860000000000024</v>
      </c>
      <c r="F57" s="10">
        <f t="shared" si="17"/>
        <v>109.3099999999999</v>
      </c>
      <c r="G57" s="10">
        <f t="shared" si="18"/>
        <v>11.460000000000012</v>
      </c>
      <c r="H57" s="16"/>
      <c r="I57" s="16"/>
      <c r="J57" s="16"/>
      <c r="K57" s="16"/>
      <c r="L57" s="16"/>
      <c r="M57" s="16"/>
      <c r="N57" s="16"/>
      <c r="O57" s="3"/>
    </row>
    <row r="58" spans="1:15" x14ac:dyDescent="0.2">
      <c r="A58" s="5">
        <v>18</v>
      </c>
      <c r="B58" s="17">
        <f t="shared" si="13"/>
        <v>10.429999999999994</v>
      </c>
      <c r="C58" s="10">
        <f t="shared" si="14"/>
        <v>12.639999999999993</v>
      </c>
      <c r="D58" s="10">
        <f t="shared" si="15"/>
        <v>16.530000000000005</v>
      </c>
      <c r="E58" s="10">
        <f t="shared" si="16"/>
        <v>24.960000000000026</v>
      </c>
      <c r="F58" s="10">
        <f t="shared" si="17"/>
        <v>109.4099999999999</v>
      </c>
      <c r="G58" s="10">
        <f t="shared" si="18"/>
        <v>11.510000000000012</v>
      </c>
      <c r="H58" s="16"/>
      <c r="I58" s="16"/>
      <c r="J58" s="16"/>
      <c r="K58" s="16"/>
      <c r="L58" s="16"/>
      <c r="M58" s="16"/>
      <c r="N58" s="16"/>
      <c r="O58" s="3"/>
    </row>
    <row r="59" spans="1:15" x14ac:dyDescent="0.2">
      <c r="A59" s="5">
        <v>19</v>
      </c>
      <c r="B59" s="17">
        <f t="shared" si="13"/>
        <v>10.529999999999994</v>
      </c>
      <c r="C59" s="10">
        <f t="shared" si="14"/>
        <v>12.739999999999993</v>
      </c>
      <c r="D59" s="10">
        <f t="shared" si="15"/>
        <v>16.630000000000006</v>
      </c>
      <c r="E59" s="10">
        <f t="shared" si="16"/>
        <v>25.060000000000027</v>
      </c>
      <c r="F59" s="10">
        <f t="shared" si="17"/>
        <v>109.50999999999989</v>
      </c>
      <c r="G59" s="10">
        <f t="shared" si="18"/>
        <v>11.560000000000013</v>
      </c>
      <c r="H59" s="16"/>
      <c r="I59" s="16"/>
      <c r="J59" s="16"/>
      <c r="K59" s="16"/>
      <c r="L59" s="16"/>
      <c r="M59" s="16"/>
      <c r="N59" s="16"/>
      <c r="O59" s="3"/>
    </row>
    <row r="60" spans="1:15" x14ac:dyDescent="0.2">
      <c r="A60" s="5">
        <v>20</v>
      </c>
      <c r="B60" s="17">
        <f t="shared" si="13"/>
        <v>10.629999999999994</v>
      </c>
      <c r="C60" s="10">
        <f t="shared" si="14"/>
        <v>12.839999999999993</v>
      </c>
      <c r="D60" s="10">
        <f t="shared" si="15"/>
        <v>16.730000000000008</v>
      </c>
      <c r="E60" s="10">
        <f t="shared" si="16"/>
        <v>25.160000000000029</v>
      </c>
      <c r="F60" s="10">
        <f t="shared" si="17"/>
        <v>109.60999999999989</v>
      </c>
      <c r="G60" s="10">
        <f t="shared" si="18"/>
        <v>11.610000000000014</v>
      </c>
      <c r="H60" s="16"/>
      <c r="I60" s="16"/>
      <c r="J60" s="16"/>
      <c r="K60" s="16"/>
      <c r="L60" s="16"/>
      <c r="M60" s="16"/>
      <c r="N60" s="16"/>
      <c r="O60" s="3"/>
    </row>
    <row r="61" spans="1:15" x14ac:dyDescent="0.2">
      <c r="A61" s="5">
        <v>21</v>
      </c>
      <c r="B61" s="17">
        <f t="shared" si="13"/>
        <v>10.729999999999993</v>
      </c>
      <c r="C61" s="10">
        <f t="shared" si="14"/>
        <v>12.939999999999992</v>
      </c>
      <c r="D61" s="10">
        <f t="shared" si="15"/>
        <v>16.830000000000009</v>
      </c>
      <c r="E61" s="10">
        <f t="shared" si="16"/>
        <v>25.26000000000003</v>
      </c>
      <c r="F61" s="10">
        <f t="shared" si="17"/>
        <v>109.70999999999988</v>
      </c>
      <c r="G61" s="10">
        <f t="shared" si="18"/>
        <v>11.660000000000014</v>
      </c>
      <c r="H61" s="16"/>
      <c r="I61" s="16"/>
      <c r="J61" s="16"/>
      <c r="K61" s="16"/>
      <c r="L61" s="16"/>
      <c r="M61" s="16"/>
      <c r="N61" s="16"/>
      <c r="O61" s="3"/>
    </row>
    <row r="62" spans="1:15" x14ac:dyDescent="0.2">
      <c r="A62" s="5">
        <v>22</v>
      </c>
      <c r="B62" s="17">
        <f t="shared" si="13"/>
        <v>10.829999999999993</v>
      </c>
      <c r="C62" s="10">
        <f t="shared" si="14"/>
        <v>13.039999999999992</v>
      </c>
      <c r="D62" s="10">
        <f t="shared" si="15"/>
        <v>16.93000000000001</v>
      </c>
      <c r="E62" s="10">
        <f t="shared" si="16"/>
        <v>25.360000000000031</v>
      </c>
      <c r="F62" s="10">
        <f t="shared" si="17"/>
        <v>109.80999999999987</v>
      </c>
      <c r="G62" s="10">
        <f t="shared" si="18"/>
        <v>11.710000000000015</v>
      </c>
      <c r="H62" s="16"/>
      <c r="I62" s="16"/>
      <c r="J62" s="16"/>
      <c r="K62" s="16"/>
      <c r="L62" s="16"/>
      <c r="M62" s="16"/>
      <c r="N62" s="16"/>
      <c r="O62" s="3"/>
    </row>
    <row r="63" spans="1:15" x14ac:dyDescent="0.2">
      <c r="A63" s="5">
        <v>23</v>
      </c>
      <c r="B63" s="17">
        <f t="shared" si="13"/>
        <v>10.929999999999993</v>
      </c>
      <c r="C63" s="10">
        <f t="shared" si="14"/>
        <v>13.139999999999992</v>
      </c>
      <c r="D63" s="10">
        <f t="shared" si="15"/>
        <v>17.030000000000012</v>
      </c>
      <c r="E63" s="10">
        <f t="shared" si="16"/>
        <v>25.460000000000033</v>
      </c>
      <c r="F63" s="10">
        <f t="shared" si="17"/>
        <v>109.90999999999987</v>
      </c>
      <c r="G63" s="10">
        <f t="shared" si="18"/>
        <v>11.760000000000016</v>
      </c>
      <c r="H63" s="16"/>
      <c r="I63" s="16"/>
      <c r="J63" s="16"/>
      <c r="K63" s="16"/>
      <c r="L63" s="16"/>
      <c r="M63" s="16"/>
      <c r="N63" s="16"/>
      <c r="O63" s="3"/>
    </row>
    <row r="64" spans="1:15" x14ac:dyDescent="0.2">
      <c r="A64" s="5">
        <v>24</v>
      </c>
      <c r="B64" s="17">
        <f t="shared" si="13"/>
        <v>11.029999999999992</v>
      </c>
      <c r="C64" s="10">
        <f t="shared" si="14"/>
        <v>13.239999999999991</v>
      </c>
      <c r="D64" s="10">
        <f t="shared" si="15"/>
        <v>17.130000000000013</v>
      </c>
      <c r="E64" s="10">
        <f t="shared" si="16"/>
        <v>25.560000000000034</v>
      </c>
      <c r="F64" s="10">
        <f t="shared" si="17"/>
        <v>110.00999999999986</v>
      </c>
      <c r="G64" s="10">
        <f t="shared" si="18"/>
        <v>11.810000000000016</v>
      </c>
      <c r="H64" s="16"/>
      <c r="I64" s="16"/>
      <c r="J64" s="16"/>
      <c r="K64" s="16"/>
      <c r="L64" s="16"/>
      <c r="M64" s="16"/>
      <c r="N64" s="16"/>
      <c r="O64" s="3"/>
    </row>
    <row r="65" spans="1:15" x14ac:dyDescent="0.2">
      <c r="A65" s="5">
        <v>25</v>
      </c>
      <c r="B65" s="17">
        <f t="shared" si="13"/>
        <v>11.129999999999992</v>
      </c>
      <c r="C65" s="10">
        <f t="shared" si="14"/>
        <v>13.339999999999991</v>
      </c>
      <c r="D65" s="10">
        <f t="shared" si="15"/>
        <v>17.230000000000015</v>
      </c>
      <c r="E65" s="10">
        <f t="shared" si="16"/>
        <v>25.660000000000036</v>
      </c>
      <c r="F65" s="10">
        <f t="shared" si="17"/>
        <v>110.10999999999986</v>
      </c>
      <c r="G65" s="10">
        <f t="shared" si="18"/>
        <v>11.860000000000017</v>
      </c>
      <c r="H65" s="16"/>
      <c r="I65" s="16"/>
      <c r="J65" s="16"/>
      <c r="K65" s="16"/>
      <c r="L65" s="16"/>
      <c r="M65" s="16"/>
      <c r="N65" s="16"/>
      <c r="O65" s="3"/>
    </row>
    <row r="66" spans="1:15" ht="19.5" customHeight="1" x14ac:dyDescent="0.2">
      <c r="A66" s="11" t="s">
        <v>151</v>
      </c>
      <c r="B66"/>
      <c r="C66"/>
      <c r="D66"/>
      <c r="O66" s="3"/>
    </row>
    <row r="67" spans="1:15" ht="48" customHeight="1" x14ac:dyDescent="0.2">
      <c r="A67" s="279" t="s">
        <v>162</v>
      </c>
      <c r="B67" s="280" t="s">
        <v>153</v>
      </c>
      <c r="C67" s="280" t="s">
        <v>153</v>
      </c>
      <c r="D67" s="280" t="s">
        <v>153</v>
      </c>
      <c r="E67" s="280" t="s">
        <v>153</v>
      </c>
      <c r="F67" s="280" t="s">
        <v>153</v>
      </c>
      <c r="G67" s="280" t="s">
        <v>153</v>
      </c>
      <c r="H67" s="280" t="s">
        <v>153</v>
      </c>
      <c r="I67" s="280" t="s">
        <v>153</v>
      </c>
      <c r="J67" s="280" t="s">
        <v>153</v>
      </c>
      <c r="K67" s="280" t="s">
        <v>153</v>
      </c>
      <c r="L67" s="280" t="s">
        <v>153</v>
      </c>
      <c r="M67" s="280" t="s">
        <v>153</v>
      </c>
      <c r="N67" s="280" t="s">
        <v>153</v>
      </c>
      <c r="O67" s="280" t="s">
        <v>153</v>
      </c>
    </row>
    <row r="68" spans="1:15" x14ac:dyDescent="0.2">
      <c r="D68"/>
    </row>
  </sheetData>
  <mergeCells count="6">
    <mergeCell ref="A32:O32"/>
    <mergeCell ref="A1:N1"/>
    <mergeCell ref="B3:N3"/>
    <mergeCell ref="A36:N36"/>
    <mergeCell ref="A67:O67"/>
    <mergeCell ref="B38:G38"/>
  </mergeCells>
  <phoneticPr fontId="0" type="noConversion"/>
  <printOptions horizontalCentered="1"/>
  <pageMargins left="0" right="0" top="0.17" bottom="0.5" header="0.5" footer="0"/>
  <pageSetup scale="80" orientation="landscape" r:id="rId1"/>
  <headerFooter alignWithMargins="0">
    <oddFooter>&amp;C&amp;A</oddFooter>
  </headerFooter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CC78243BA6FC4C894F839143E0A231" ma:contentTypeVersion="19" ma:contentTypeDescription="Create a new document." ma:contentTypeScope="" ma:versionID="23b6f7dd40715deeb3ecb05ba16657ae">
  <xsd:schema xmlns:xsd="http://www.w3.org/2001/XMLSchema" xmlns:xs="http://www.w3.org/2001/XMLSchema" xmlns:p="http://schemas.microsoft.com/office/2006/metadata/properties" xmlns:ns2="92d3b7a5-8da5-4615-950f-0681d7046a28" xmlns:ns3="581b420f-247a-4300-a8cf-9c7ff48675e0" targetNamespace="http://schemas.microsoft.com/office/2006/metadata/properties" ma:root="true" ma:fieldsID="23a371ec0c557aaa7ff263581d346c76" ns2:_="" ns3:_="">
    <xsd:import namespace="92d3b7a5-8da5-4615-950f-0681d7046a28"/>
    <xsd:import namespace="581b420f-247a-4300-a8cf-9c7ff4867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Year" minOccurs="0"/>
                <xsd:element ref="ns3:Document_x0020_Type"/>
                <xsd:element ref="ns3:Program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b420f-247a-4300-a8cf-9c7ff4867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9" nillable="true" ma:displayName="Year" ma:format="Dropdown" ma:indexed="true" ma:internalName="Year" ma:readOnly="false">
      <xsd:simpleType>
        <xsd:restriction base="dms:Choice"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</xsd:restriction>
      </xsd:simpleType>
    </xsd:element>
    <xsd:element name="Document_x0020_Type" ma:index="10" ma:displayName="Document Type" ma:format="Dropdown" ma:indexed="true" ma:internalName="Document_x0020_Type" ma:readOnly="false">
      <xsd:simpleType>
        <xsd:restriction base="dms:Choice">
          <xsd:enumeration value="Awarded"/>
          <xsd:enumeration value="Limitation Lists"/>
          <xsd:enumeration value="Notices"/>
          <xsd:enumeration value="Training Presentation"/>
          <xsd:enumeration value="Updates"/>
          <xsd:enumeration value="Worksheets and Instructions"/>
        </xsd:restriction>
      </xsd:simpleType>
    </xsd:element>
    <xsd:element name="Program" ma:index="11" nillable="true" ma:displayName="Program(s)" ma:description="Select program(s) if applicable." ma:internalName="Progr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ASS"/>
                    <xsd:enumeration value="DAHS"/>
                    <xsd:enumeration value="DBMD"/>
                    <xsd:enumeration value="HCS"/>
                    <xsd:enumeration value="ICF-IID"/>
                    <xsd:enumeration value="NF"/>
                    <xsd:enumeration value="PHC"/>
                    <xsd:enumeration value="RC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18" nillable="true" ma:displayName="MediaServiceObjectDetectorVersions" ma:description="" ma:hidden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581b420f-247a-4300-a8cf-9c7ff48675e0">2024</Year>
    <_dlc_DocId xmlns="92d3b7a5-8da5-4615-950f-0681d7046a28">Y2PHC7Y2YW5Y-2117410361-503</_dlc_DocId>
    <Document_x0020_Type xmlns="581b420f-247a-4300-a8cf-9c7ff48675e0">Worksheets and Instructions</Document_x0020_Type>
    <_dlc_DocIdUrl xmlns="92d3b7a5-8da5-4615-950f-0681d7046a28">
      <Url>https://txhhs.sharepoint.com/sites/pf/ltss/_layouts/15/DocIdRedir.aspx?ID=Y2PHC7Y2YW5Y-2117410361-503</Url>
      <Description>Y2PHC7Y2YW5Y-2117410361-503</Description>
    </_dlc_DocIdUrl>
    <Program xmlns="581b420f-247a-4300-a8cf-9c7ff48675e0">
      <Value>HCS</Value>
    </Program>
    <SharedWithUsers xmlns="92d3b7a5-8da5-4615-950f-0681d7046a28">
      <UserInfo>
        <DisplayName>Provider Finance Visitors</DisplayName>
        <AccountId>5</AccountId>
        <AccountType/>
      </UserInfo>
      <UserInfo>
        <DisplayName>FS_Rate Analysis Members</DisplayName>
        <AccountId>4457</AccountId>
        <AccountType/>
      </UserInfo>
      <UserInfo>
        <DisplayName>Maldonado,Candida (HHSC)</DisplayName>
        <AccountId>208</AccountId>
        <AccountType/>
      </UserInfo>
      <UserInfo>
        <DisplayName>FS_Rate Analysis Managers</DisplayName>
        <AccountId>4454</AccountId>
        <AccountType/>
      </UserInfo>
      <UserInfo>
        <DisplayName>SharingLinks.b09871fd-b7c7-4170-a6dd-cc4a68cbb7ee.Flexible.9f182bf2-37ed-44c7-89b0-0566c54f5d79</DisplayName>
        <AccountId>5128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D13881A-5243-44A0-9D58-117C1BE80F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EADE41-1FB9-4F5A-9458-8BBBFEDC8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581b420f-247a-4300-a8cf-9c7ff4867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40F1C0-1632-4F26-A994-B0D309576B9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6D1C5F0-15A9-4F74-9A03-50649E2043F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B1037D0-B3E8-43F6-A7CF-7DA1D2BF2D9D}">
  <ds:schemaRefs>
    <ds:schemaRef ds:uri="http://schemas.microsoft.com/office/2006/metadata/properties"/>
    <ds:schemaRef ds:uri="http://schemas.microsoft.com/office/infopath/2007/PartnerControls"/>
    <ds:schemaRef ds:uri="581b420f-247a-4300-a8cf-9c7ff48675e0"/>
    <ds:schemaRef ds:uri="92d3b7a5-8da5-4615-950f-0681d7046a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HCS-TxHmL DH-p1</vt:lpstr>
      <vt:lpstr>HCS-TxHmL DH-p2</vt:lpstr>
      <vt:lpstr>HCS-TxHmL ISS-p1</vt:lpstr>
      <vt:lpstr>HCS-TxHmL ISS-p2 </vt:lpstr>
      <vt:lpstr>HCS-TxHmL NonDH-p1</vt:lpstr>
      <vt:lpstr>HCS-TxHmL NonDH-p2</vt:lpstr>
      <vt:lpstr>HCS Res-p1</vt:lpstr>
      <vt:lpstr>HCS Res-p2</vt:lpstr>
      <vt:lpstr>Rates 01-08-2020 - 8-31-2020</vt:lpstr>
      <vt:lpstr>Rates 9-01-2019 - 1-07-2020</vt:lpstr>
      <vt:lpstr>'HCS Res-p1'!Print_Area</vt:lpstr>
      <vt:lpstr>'HCS Res-p2'!Print_Area</vt:lpstr>
      <vt:lpstr>'HCS-TxHmL DH-p1'!Print_Area</vt:lpstr>
      <vt:lpstr>'HCS-TxHmL DH-p2'!Print_Area</vt:lpstr>
      <vt:lpstr>'HCS-TxHmL ISS-p1'!Print_Area</vt:lpstr>
      <vt:lpstr>'HCS-TxHmL ISS-p2 '!Print_Area</vt:lpstr>
      <vt:lpstr>'HCS-TxHmL NonDH-p2'!Print_Area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2017-07-07T15:35:00Z</dcterms:created>
  <dcterms:modified xsi:type="dcterms:W3CDTF">2023-06-28T18:14:16Z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2021</vt:lpwstr>
  </property>
  <property fmtid="{D5CDD505-2E9C-101B-9397-08002B2CF9AE}" pid="3" name="Program">
    <vt:lpwstr>;#HCS;#</vt:lpwstr>
  </property>
  <property fmtid="{D5CDD505-2E9C-101B-9397-08002B2CF9AE}" pid="4" name="Document Type">
    <vt:lpwstr>Worksheets and Instructions</vt:lpwstr>
  </property>
  <property fmtid="{D5CDD505-2E9C-101B-9397-08002B2CF9AE}" pid="5" name="ContentTypeId">
    <vt:lpwstr>0x010100BBCC78243BA6FC4C894F839143E0A231</vt:lpwstr>
  </property>
  <property fmtid="{D5CDD505-2E9C-101B-9397-08002B2CF9AE}" pid="6" name="_dlc_DocId">
    <vt:lpwstr>Y2PHC7Y2YW5Y-2117410361-275</vt:lpwstr>
  </property>
  <property fmtid="{D5CDD505-2E9C-101B-9397-08002B2CF9AE}" pid="7" name="_dlc_DocIdItemGuid">
    <vt:lpwstr>b09871fd-b7c7-4170-a6dd-cc4a68cbb7ee</vt:lpwstr>
  </property>
  <property fmtid="{D5CDD505-2E9C-101B-9397-08002B2CF9AE}" pid="8" name="_dlc_DocIdUrl">
    <vt:lpwstr>https://txhhs.sharepoint.com/sites/hhsc/fs/ra/ltss/_layouts/15/DocIdRedir.aspx?ID=Y2PHC7Y2YW5Y-2117410361-275, Y2PHC7Y2YW5Y-2117410361-275</vt:lpwstr>
  </property>
  <property fmtid="{D5CDD505-2E9C-101B-9397-08002B2CF9AE}" pid="9" name="_ExtendedDescription">
    <vt:lpwstr/>
  </property>
</Properties>
</file>