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36BAA968-E418-4795-BDF3-7C7B37576FA8}" xr6:coauthVersionLast="47" xr6:coauthVersionMax="47" xr10:uidLastSave="{00000000-0000-0000-0000-000000000000}"/>
  <bookViews>
    <workbookView xWindow="-14115" yWindow="6240" windowWidth="13980" windowHeight="11835" tabRatio="640" firstSheet="1" activeTab="1" xr2:uid="{2A3F7A03-A312-4321-B3DB-6F8BD67804ED}"/>
  </bookViews>
  <sheets>
    <sheet name="Year 7 (SFY24)" sheetId="12" r:id="rId1"/>
    <sheet name="Eligible NF &amp; Enroll Status" sheetId="1" r:id="rId2"/>
    <sheet name="Ineligible Facilities" sheetId="1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'Eligible NF &amp; Enroll Status'!$A$6:$AA$985</definedName>
    <definedName name="_xlnm._FilterDatabase" localSheetId="2" hidden="1">'Ineligible Facilities'!$A$3:$P$3</definedName>
    <definedName name="Admin">[1]Funding!$B$14</definedName>
    <definedName name="_xlnm.Criteria" localSheetId="0">#REF!</definedName>
    <definedName name="_xlnm.Criteria">#REF!</definedName>
    <definedName name="D5DropDownList">#REF!</definedName>
    <definedName name="_xlnm.Database" localSheetId="0">#REF!</definedName>
    <definedName name="_xlnm.Database">#REF!</definedName>
    <definedName name="FMAP">[1]Funding!$B$13</definedName>
    <definedName name="FY2018_ALL_Targets" localSheetId="0">#REF!</definedName>
    <definedName name="FY2018_ALL_Targets">#REF!</definedName>
    <definedName name="MCOpaymentsList">'[2]Data Dictionary'!$L$42:$L$47</definedName>
    <definedName name="New" localSheetId="0">#REF!</definedName>
    <definedName name="New">#REF!</definedName>
    <definedName name="NFs">'[3]Final Comp Values'!$A$5:$A$821</definedName>
    <definedName name="OffsetValue">#REF!</definedName>
    <definedName name="QAPI_Reckoning" localSheetId="0">#REF!</definedName>
    <definedName name="QAPI_Reckoning">#REF!</definedName>
    <definedName name="qryExcel_Export_NF">#REF!</definedName>
    <definedName name="REAL_Q1_Metrics_Final" localSheetId="0">#REF!</definedName>
    <definedName name="REAL_Q1_Metrics_Final">#REF!</definedName>
    <definedName name="RiskMargin">[1]Funding!$B$15</definedName>
    <definedName name="selection_adj">[4]Assumptions!$L$25</definedName>
    <definedName name="solver_corr" hidden="1">1</definedName>
    <definedName name="solver_ctp1" hidden="1">0</definedName>
    <definedName name="solver_ctp2" hidden="1">0</definedName>
    <definedName name="solver_disp" hidden="1">0</definedName>
    <definedName name="solver_eval" hidden="1">0</definedName>
    <definedName name="solver_lcens" hidden="1">-1E+30</definedName>
    <definedName name="solver_lcut" hidden="1">-1E+30</definedName>
    <definedName name="solver_nsim" hidden="1">1</definedName>
    <definedName name="solver_nssim" hidden="1">-1</definedName>
    <definedName name="solver_ntri" hidden="1">1000</definedName>
    <definedName name="solver_rsmp" hidden="1">2</definedName>
    <definedName name="solver_seed" hidden="1">0</definedName>
    <definedName name="solver_sthr" hidden="1">0</definedName>
    <definedName name="solver_ucens" hidden="1">1E+30</definedName>
    <definedName name="solver_ucut" hidden="1">1E+30</definedName>
    <definedName name="Tax">[1]Funding!$B$16</definedName>
    <definedName name="trend">[4]Assumptions!$A$14:$D$19</definedName>
    <definedName name="UP">#REF!</definedName>
    <definedName name="X" localSheetId="0">#REF!</definedName>
    <definedName name="X">#REF!</definedName>
    <definedName name="zBordovsky_Procl_05_Expo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M657" i="1"/>
  <c r="M563" i="1"/>
  <c r="M437" i="1"/>
  <c r="M269" i="1"/>
  <c r="O269" i="1" s="1"/>
  <c r="M268" i="1"/>
  <c r="O268" i="1" s="1"/>
  <c r="M162" i="1"/>
  <c r="M154" i="1"/>
  <c r="M9" i="1"/>
  <c r="O9" i="1" s="1"/>
  <c r="M60" i="1"/>
  <c r="O60" i="1" s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718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8" i="1"/>
  <c r="O7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M118" i="1" l="1"/>
  <c r="O118" i="1" s="1"/>
  <c r="M985" i="1"/>
  <c r="O985" i="1" s="1"/>
  <c r="M613" i="1"/>
  <c r="O613" i="1" s="1"/>
  <c r="Y715" i="1"/>
  <c r="Q705" i="1"/>
  <c r="S705" i="1" s="1"/>
  <c r="Y698" i="1"/>
  <c r="Q700" i="1"/>
  <c r="S700" i="1" s="1"/>
  <c r="Q687" i="1"/>
  <c r="Q681" i="1"/>
  <c r="S681" i="1" s="1"/>
  <c r="Q685" i="1"/>
  <c r="V685" i="1" s="1"/>
  <c r="P717" i="1" l="1"/>
  <c r="P333" i="1"/>
  <c r="P683" i="1"/>
  <c r="P437" i="1"/>
  <c r="P743" i="1"/>
  <c r="P318" i="1"/>
  <c r="P23" i="1"/>
  <c r="P971" i="1"/>
  <c r="P327" i="1"/>
  <c r="P445" i="1"/>
  <c r="P417" i="1"/>
  <c r="P434" i="1"/>
  <c r="P402" i="1"/>
  <c r="P227" i="1"/>
  <c r="P797" i="1"/>
  <c r="P702" i="1"/>
  <c r="P398" i="1"/>
  <c r="P305" i="1"/>
  <c r="P104" i="1"/>
  <c r="P66" i="1"/>
  <c r="P41" i="1"/>
  <c r="Z715" i="1"/>
  <c r="AA715" i="1" s="1"/>
  <c r="P328" i="1"/>
  <c r="Q698" i="1"/>
  <c r="P714" i="1"/>
  <c r="Q715" i="1"/>
  <c r="Z687" i="1"/>
  <c r="P344" i="1"/>
  <c r="P127" i="1"/>
  <c r="P442" i="1"/>
  <c r="P313" i="1"/>
  <c r="P302" i="1"/>
  <c r="P426" i="1"/>
  <c r="P312" i="1"/>
  <c r="P337" i="1"/>
  <c r="P271" i="1"/>
  <c r="P63" i="1"/>
  <c r="P8" i="1"/>
  <c r="P34" i="1"/>
  <c r="P977" i="1"/>
  <c r="S687" i="1"/>
  <c r="V687" i="1"/>
  <c r="P264" i="1"/>
  <c r="P193" i="1"/>
  <c r="P185" i="1"/>
  <c r="P112" i="1"/>
  <c r="P85" i="1"/>
  <c r="P72" i="1"/>
  <c r="P58" i="1"/>
  <c r="P794" i="1"/>
  <c r="P720" i="1"/>
  <c r="Y687" i="1"/>
  <c r="S685" i="1"/>
  <c r="P691" i="1"/>
  <c r="P687" i="1"/>
  <c r="Z700" i="1"/>
  <c r="Z681" i="1"/>
  <c r="P706" i="1"/>
  <c r="Z705" i="1"/>
  <c r="Y700" i="1"/>
  <c r="Z685" i="1"/>
  <c r="Y681" i="1"/>
  <c r="P738" i="1"/>
  <c r="Y705" i="1"/>
  <c r="V700" i="1"/>
  <c r="Y685" i="1"/>
  <c r="V681" i="1"/>
  <c r="V705" i="1"/>
  <c r="Z698" i="1"/>
  <c r="AA698" i="1" s="1"/>
  <c r="P669" i="1"/>
  <c r="P439" i="1"/>
  <c r="P423" i="1"/>
  <c r="P415" i="1"/>
  <c r="P405" i="1"/>
  <c r="P401" i="1"/>
  <c r="P377" i="1"/>
  <c r="P368" i="1"/>
  <c r="P352" i="1"/>
  <c r="P440" i="1"/>
  <c r="P424" i="1"/>
  <c r="P416" i="1"/>
  <c r="P385" i="1"/>
  <c r="P378" i="1"/>
  <c r="P549" i="1"/>
  <c r="P541" i="1"/>
  <c r="P411" i="1"/>
  <c r="P52" i="1"/>
  <c r="P444" i="1"/>
  <c r="P436" i="1"/>
  <c r="P428" i="1"/>
  <c r="P420" i="1"/>
  <c r="P412" i="1"/>
  <c r="P309" i="1"/>
  <c r="P307" i="1"/>
  <c r="P306" i="1"/>
  <c r="P279" i="1"/>
  <c r="P274" i="1"/>
  <c r="P266" i="1"/>
  <c r="P265" i="1"/>
  <c r="P243" i="1"/>
  <c r="P199" i="1"/>
  <c r="P178" i="1"/>
  <c r="P174" i="1"/>
  <c r="P322" i="1"/>
  <c r="P320" i="1"/>
  <c r="P223" i="1"/>
  <c r="P239" i="1"/>
  <c r="P219" i="1"/>
  <c r="P353" i="1"/>
  <c r="P277" i="1"/>
  <c r="P259" i="1"/>
  <c r="P207" i="1"/>
  <c r="P293" i="1"/>
  <c r="P282" i="1"/>
  <c r="P273" i="1"/>
  <c r="P189" i="1"/>
  <c r="P144" i="1"/>
  <c r="P76" i="1"/>
  <c r="P59" i="1"/>
  <c r="P55" i="1"/>
  <c r="P11" i="1"/>
  <c r="P984" i="1"/>
  <c r="P69" i="1"/>
  <c r="P957" i="1"/>
  <c r="P150" i="1"/>
  <c r="P88" i="1"/>
  <c r="P84" i="1"/>
  <c r="P73" i="1"/>
  <c r="P71" i="1"/>
  <c r="P970" i="1"/>
  <c r="P831" i="1"/>
  <c r="P769" i="1"/>
  <c r="P800" i="1"/>
  <c r="P759" i="1"/>
  <c r="P778" i="1"/>
  <c r="P770" i="1"/>
  <c r="P690" i="1"/>
  <c r="P731" i="1"/>
  <c r="P682" i="1"/>
  <c r="P716" i="1"/>
  <c r="P695" i="1"/>
  <c r="P703" i="1"/>
  <c r="P823" i="1"/>
  <c r="P753" i="1"/>
  <c r="P745" i="1"/>
  <c r="P693" i="1"/>
  <c r="P814" i="1"/>
  <c r="P685" i="1"/>
  <c r="P676" i="1"/>
  <c r="P649" i="1"/>
  <c r="P641" i="1"/>
  <c r="P633" i="1"/>
  <c r="P625" i="1"/>
  <c r="P617" i="1"/>
  <c r="P652" i="1"/>
  <c r="P644" i="1"/>
  <c r="P636" i="1"/>
  <c r="P628" i="1"/>
  <c r="P620" i="1"/>
  <c r="P612" i="1"/>
  <c r="P604" i="1"/>
  <c r="P540" i="1"/>
  <c r="P658" i="1"/>
  <c r="P626" i="1"/>
  <c r="P618" i="1"/>
  <c r="P610" i="1"/>
  <c r="P661" i="1"/>
  <c r="P653" i="1"/>
  <c r="P637" i="1"/>
  <c r="P664" i="1"/>
  <c r="P648" i="1"/>
  <c r="P640" i="1"/>
  <c r="P616" i="1"/>
  <c r="P608" i="1"/>
  <c r="P598" i="1"/>
  <c r="P596" i="1"/>
  <c r="P588" i="1"/>
  <c r="P582" i="1"/>
  <c r="P578" i="1"/>
  <c r="P574" i="1"/>
  <c r="P572" i="1"/>
  <c r="P568" i="1"/>
  <c r="P566" i="1"/>
  <c r="P565" i="1"/>
  <c r="P564" i="1"/>
  <c r="P563" i="1"/>
  <c r="P562" i="1"/>
  <c r="P558" i="1"/>
  <c r="P537" i="1"/>
  <c r="P421" i="1"/>
  <c r="P413" i="1"/>
  <c r="P406" i="1"/>
  <c r="P458" i="1"/>
  <c r="P441" i="1"/>
  <c r="P425" i="1"/>
  <c r="P408" i="1"/>
  <c r="P404" i="1"/>
  <c r="P532" i="1"/>
  <c r="P493" i="1"/>
  <c r="P477" i="1"/>
  <c r="P471" i="1"/>
  <c r="P462" i="1"/>
  <c r="P360" i="1"/>
  <c r="P396" i="1"/>
  <c r="P363" i="1"/>
  <c r="P220" i="1"/>
  <c r="P196" i="1"/>
  <c r="P253" i="1"/>
  <c r="P238" i="1"/>
  <c r="P221" i="1"/>
  <c r="P214" i="1"/>
  <c r="P213" i="1"/>
  <c r="P206" i="1"/>
  <c r="P198" i="1"/>
  <c r="P149" i="1"/>
  <c r="P133" i="1"/>
  <c r="P44" i="1"/>
  <c r="P138" i="1"/>
  <c r="P122" i="1"/>
  <c r="P179" i="1"/>
  <c r="P157" i="1"/>
  <c r="P125" i="1"/>
  <c r="P40" i="1"/>
  <c r="P117" i="1"/>
  <c r="P109" i="1"/>
  <c r="P101" i="1"/>
  <c r="P93" i="1"/>
  <c r="P37" i="1"/>
  <c r="P25" i="1"/>
  <c r="P145" i="1"/>
  <c r="P106" i="1"/>
  <c r="P14" i="1"/>
  <c r="P983" i="1"/>
  <c r="P973" i="1"/>
  <c r="P962" i="1"/>
  <c r="P964" i="1"/>
  <c r="P954" i="1"/>
  <c r="P946" i="1"/>
  <c r="P867" i="1"/>
  <c r="P854" i="1"/>
  <c r="P863" i="1"/>
  <c r="P771" i="1"/>
  <c r="P848" i="1"/>
  <c r="P842" i="1"/>
  <c r="P840" i="1"/>
  <c r="P838" i="1"/>
  <c r="P836" i="1"/>
  <c r="P834" i="1"/>
  <c r="P832" i="1"/>
  <c r="P864" i="1"/>
  <c r="P792" i="1"/>
  <c r="P784" i="1"/>
  <c r="P818" i="1"/>
  <c r="P803" i="1"/>
  <c r="P790" i="1"/>
  <c r="P781" i="1"/>
  <c r="P763" i="1"/>
  <c r="P752" i="1"/>
  <c r="P750" i="1"/>
  <c r="P375" i="1" l="1"/>
  <c r="P39" i="1"/>
  <c r="P280" i="1"/>
  <c r="P68" i="1"/>
  <c r="P215" i="1"/>
  <c r="P433" i="1"/>
  <c r="P429" i="1"/>
  <c r="P195" i="1"/>
  <c r="P128" i="1"/>
  <c r="P576" i="1"/>
  <c r="P592" i="1"/>
  <c r="P609" i="1"/>
  <c r="P761" i="1"/>
  <c r="P754" i="1"/>
  <c r="P737" i="1"/>
  <c r="P786" i="1"/>
  <c r="P43" i="1"/>
  <c r="P31" i="1"/>
  <c r="P969" i="1"/>
  <c r="P826" i="1"/>
  <c r="P347" i="1"/>
  <c r="P766" i="1"/>
  <c r="P96" i="1"/>
  <c r="P166" i="1"/>
  <c r="P289" i="1"/>
  <c r="P548" i="1"/>
  <c r="P335" i="1"/>
  <c r="P77" i="1"/>
  <c r="P418" i="1"/>
  <c r="P783" i="1"/>
  <c r="P48" i="1"/>
  <c r="P485" i="1"/>
  <c r="P579" i="1"/>
  <c r="P978" i="1"/>
  <c r="P315" i="1"/>
  <c r="P785" i="1"/>
  <c r="P789" i="1"/>
  <c r="P28" i="1"/>
  <c r="P285" i="1"/>
  <c r="P278" i="1"/>
  <c r="P161" i="1"/>
  <c r="P846" i="1"/>
  <c r="P113" i="1"/>
  <c r="P29" i="1"/>
  <c r="P952" i="1"/>
  <c r="P212" i="1"/>
  <c r="P684" i="1"/>
  <c r="P79" i="1"/>
  <c r="P56" i="1"/>
  <c r="P376" i="1"/>
  <c r="P343" i="1"/>
  <c r="P81" i="1"/>
  <c r="P49" i="1"/>
  <c r="P255" i="1"/>
  <c r="P316" i="1"/>
  <c r="P209" i="1"/>
  <c r="P229" i="1"/>
  <c r="P261" i="1"/>
  <c r="P367" i="1"/>
  <c r="P355" i="1"/>
  <c r="P486" i="1"/>
  <c r="P525" i="1"/>
  <c r="P570" i="1"/>
  <c r="P586" i="1"/>
  <c r="P594" i="1"/>
  <c r="P602" i="1"/>
  <c r="P512" i="1"/>
  <c r="P632" i="1"/>
  <c r="P605" i="1"/>
  <c r="P634" i="1"/>
  <c r="P650" i="1"/>
  <c r="P269" i="1"/>
  <c r="P859" i="1"/>
  <c r="P762" i="1"/>
  <c r="P409" i="1"/>
  <c r="P431" i="1"/>
  <c r="P80" i="1"/>
  <c r="P268" i="1"/>
  <c r="P188" i="1"/>
  <c r="P70" i="1"/>
  <c r="P190" i="1"/>
  <c r="P394" i="1"/>
  <c r="P137" i="1"/>
  <c r="P521" i="1"/>
  <c r="P573" i="1"/>
  <c r="P581" i="1"/>
  <c r="P746" i="1"/>
  <c r="P432" i="1"/>
  <c r="P32" i="1"/>
  <c r="P816" i="1"/>
  <c r="P505" i="1"/>
  <c r="P590" i="1"/>
  <c r="P65" i="1"/>
  <c r="P275" i="1"/>
  <c r="P342" i="1"/>
  <c r="P191" i="1"/>
  <c r="P861" i="1"/>
  <c r="P744" i="1"/>
  <c r="P776" i="1"/>
  <c r="P529" i="1"/>
  <c r="P559" i="1"/>
  <c r="P151" i="1"/>
  <c r="P330" i="1"/>
  <c r="P430" i="1"/>
  <c r="P553" i="1"/>
  <c r="P225" i="1"/>
  <c r="P875" i="1"/>
  <c r="P371" i="1"/>
  <c r="P154" i="1"/>
  <c r="P232" i="1"/>
  <c r="P204" i="1"/>
  <c r="P226" i="1"/>
  <c r="P446" i="1"/>
  <c r="P474" i="1"/>
  <c r="P560" i="1"/>
  <c r="P584" i="1"/>
  <c r="P600" i="1"/>
  <c r="P629" i="1"/>
  <c r="P51" i="1"/>
  <c r="P341" i="1"/>
  <c r="P339" i="1"/>
  <c r="P267" i="1"/>
  <c r="P715" i="1"/>
  <c r="P940" i="1"/>
  <c r="P410" i="1"/>
  <c r="P45" i="1"/>
  <c r="P722" i="1"/>
  <c r="P980" i="1"/>
  <c r="P165" i="1"/>
  <c r="P334" i="1"/>
  <c r="P177" i="1"/>
  <c r="P118" i="1"/>
  <c r="P245" i="1"/>
  <c r="P491" i="1"/>
  <c r="P660" i="1"/>
  <c r="P38" i="1"/>
  <c r="AA685" i="1"/>
  <c r="P131" i="1"/>
  <c r="P450" i="1"/>
  <c r="P466" i="1"/>
  <c r="P665" i="1"/>
  <c r="P657" i="1"/>
  <c r="P62" i="1"/>
  <c r="P547" i="1"/>
  <c r="P758" i="1"/>
  <c r="P194" i="1"/>
  <c r="P941" i="1"/>
  <c r="P98" i="1"/>
  <c r="P183" i="1"/>
  <c r="P252" i="1"/>
  <c r="P470" i="1"/>
  <c r="P571" i="1"/>
  <c r="P95" i="1"/>
  <c r="P75" i="1"/>
  <c r="P18" i="1"/>
  <c r="P427" i="1"/>
  <c r="P407" i="1"/>
  <c r="AA681" i="1"/>
  <c r="P86" i="1"/>
  <c r="P284" i="1"/>
  <c r="P667" i="1"/>
  <c r="P324" i="1"/>
  <c r="AA687" i="1"/>
  <c r="P116" i="1"/>
  <c r="P262" i="1"/>
  <c r="P124" i="1"/>
  <c r="P142" i="1"/>
  <c r="P103" i="1"/>
  <c r="P950" i="1"/>
  <c r="P203" i="1"/>
  <c r="P298" i="1"/>
  <c r="P403" i="1"/>
  <c r="P686" i="1"/>
  <c r="P296" i="1"/>
  <c r="P167" i="1"/>
  <c r="S698" i="1"/>
  <c r="V698" i="1"/>
  <c r="P855" i="1"/>
  <c r="P919" i="1"/>
  <c r="P937" i="1"/>
  <c r="P876" i="1"/>
  <c r="P929" i="1"/>
  <c r="P972" i="1"/>
  <c r="P9" i="1"/>
  <c r="P153" i="1"/>
  <c r="P110" i="1"/>
  <c r="P246" i="1"/>
  <c r="P240" i="1"/>
  <c r="P575" i="1"/>
  <c r="P583" i="1"/>
  <c r="P591" i="1"/>
  <c r="P599" i="1"/>
  <c r="P627" i="1"/>
  <c r="P678" i="1"/>
  <c r="P713" i="1"/>
  <c r="P736" i="1"/>
  <c r="P751" i="1"/>
  <c r="P774" i="1"/>
  <c r="P82" i="1"/>
  <c r="P186" i="1"/>
  <c r="P331" i="1"/>
  <c r="P303" i="1"/>
  <c r="P336" i="1"/>
  <c r="P555" i="1"/>
  <c r="P438" i="1"/>
  <c r="P688" i="1"/>
  <c r="P701" i="1"/>
  <c r="P108" i="1"/>
  <c r="P294" i="1"/>
  <c r="P369" i="1"/>
  <c r="P351" i="1"/>
  <c r="P718" i="1"/>
  <c r="P507" i="1"/>
  <c r="P542" i="1"/>
  <c r="P844" i="1"/>
  <c r="P254" i="1"/>
  <c r="P447" i="1"/>
  <c r="P561" i="1"/>
  <c r="P569" i="1"/>
  <c r="P674" i="1"/>
  <c r="P645" i="1"/>
  <c r="P531" i="1"/>
  <c r="P694" i="1"/>
  <c r="P67" i="1"/>
  <c r="P181" i="1"/>
  <c r="P46" i="1"/>
  <c r="P308" i="1"/>
  <c r="P393" i="1"/>
  <c r="P311" i="1"/>
  <c r="P53" i="1"/>
  <c r="P435" i="1"/>
  <c r="AA705" i="1"/>
  <c r="V715" i="1"/>
  <c r="S715" i="1"/>
  <c r="P230" i="1"/>
  <c r="P387" i="1"/>
  <c r="P391" i="1"/>
  <c r="P463" i="1"/>
  <c r="P501" i="1"/>
  <c r="P526" i="1"/>
  <c r="P587" i="1"/>
  <c r="P595" i="1"/>
  <c r="P621" i="1"/>
  <c r="P708" i="1"/>
  <c r="P317" i="1"/>
  <c r="P557" i="1"/>
  <c r="P700" i="1"/>
  <c r="P727" i="1"/>
  <c r="P858" i="1"/>
  <c r="P958" i="1"/>
  <c r="P975" i="1"/>
  <c r="P12" i="1"/>
  <c r="P94" i="1"/>
  <c r="P862" i="1"/>
  <c r="P882" i="1"/>
  <c r="P129" i="1"/>
  <c r="P237" i="1"/>
  <c r="P155" i="1"/>
  <c r="P184" i="1"/>
  <c r="P489" i="1"/>
  <c r="P468" i="1"/>
  <c r="P533" i="1"/>
  <c r="P580" i="1"/>
  <c r="P697" i="1"/>
  <c r="P22" i="1"/>
  <c r="P283" i="1"/>
  <c r="P419" i="1"/>
  <c r="P291" i="1"/>
  <c r="P102" i="1"/>
  <c r="P172" i="1"/>
  <c r="P380" i="1"/>
  <c r="P517" i="1"/>
  <c r="P624" i="1"/>
  <c r="P734" i="1"/>
  <c r="P24" i="1"/>
  <c r="P60" i="1"/>
  <c r="P300" i="1"/>
  <c r="P287" i="1"/>
  <c r="P281" i="1"/>
  <c r="P414" i="1"/>
  <c r="P815" i="1"/>
  <c r="P134" i="1"/>
  <c r="P211" i="1"/>
  <c r="P906" i="1"/>
  <c r="P850" i="1"/>
  <c r="P812" i="1"/>
  <c r="P851" i="1"/>
  <c r="P879" i="1"/>
  <c r="P943" i="1"/>
  <c r="P15" i="1"/>
  <c r="P960" i="1"/>
  <c r="P244" i="1"/>
  <c r="P451" i="1"/>
  <c r="P492" i="1"/>
  <c r="P508" i="1"/>
  <c r="P577" i="1"/>
  <c r="P504" i="1"/>
  <c r="P807" i="1"/>
  <c r="P251" i="1"/>
  <c r="P143" i="1"/>
  <c r="P42" i="1"/>
  <c r="P276" i="1"/>
  <c r="P346" i="1"/>
  <c r="P443" i="1"/>
  <c r="P160" i="1"/>
  <c r="P74" i="1"/>
  <c r="P370" i="1"/>
  <c r="P54" i="1"/>
  <c r="P354" i="1"/>
  <c r="P923" i="1"/>
  <c r="P843" i="1"/>
  <c r="P810" i="1"/>
  <c r="P10" i="1"/>
  <c r="P953" i="1"/>
  <c r="P985" i="1"/>
  <c r="P173" i="1"/>
  <c r="P536" i="1"/>
  <c r="P87" i="1"/>
  <c r="P228" i="1"/>
  <c r="P730" i="1"/>
  <c r="P775" i="1"/>
  <c r="P793" i="1"/>
  <c r="P756" i="1"/>
  <c r="P820" i="1"/>
  <c r="P853" i="1"/>
  <c r="P872" i="1"/>
  <c r="P927" i="1"/>
  <c r="P932" i="1"/>
  <c r="P934" i="1"/>
  <c r="P935" i="1"/>
  <c r="P16" i="1"/>
  <c r="P114" i="1"/>
  <c r="P130" i="1"/>
  <c r="P242" i="1"/>
  <c r="P379" i="1"/>
  <c r="P460" i="1"/>
  <c r="P509" i="1"/>
  <c r="P550" i="1"/>
  <c r="P345" i="1"/>
  <c r="P545" i="1"/>
  <c r="AA700" i="1"/>
  <c r="P135" i="1"/>
  <c r="P979" i="1"/>
  <c r="P159" i="1"/>
  <c r="P483" i="1"/>
  <c r="P50" i="1"/>
  <c r="P725" i="1"/>
  <c r="P748" i="1"/>
  <c r="P780" i="1"/>
  <c r="P907" i="1"/>
  <c r="P939" i="1"/>
  <c r="P839" i="1"/>
  <c r="P20" i="1"/>
  <c r="P21" i="1"/>
  <c r="P141" i="1"/>
  <c r="P170" i="1"/>
  <c r="P513" i="1"/>
  <c r="P589" i="1"/>
  <c r="P597" i="1"/>
  <c r="P822" i="1"/>
  <c r="P963" i="1"/>
  <c r="P806" i="1"/>
  <c r="P247" i="1"/>
  <c r="P340" i="1"/>
  <c r="P301" i="1"/>
  <c r="P675" i="1"/>
  <c r="P26" i="1"/>
  <c r="P290" i="1"/>
  <c r="P329" i="1"/>
  <c r="P895" i="1"/>
  <c r="P916" i="1"/>
  <c r="P917" i="1"/>
  <c r="P147" i="1"/>
  <c r="P19" i="1"/>
  <c r="P202" i="1"/>
  <c r="P210" i="1"/>
  <c r="P372" i="1"/>
  <c r="P497" i="1"/>
  <c r="P567" i="1"/>
  <c r="P613" i="1"/>
  <c r="P457" i="1"/>
  <c r="P642" i="1"/>
  <c r="P681" i="1"/>
  <c r="P742" i="1"/>
  <c r="P796" i="1"/>
  <c r="P704" i="1"/>
  <c r="P111" i="1"/>
  <c r="P689" i="1"/>
  <c r="P319" i="1"/>
  <c r="P297" i="1"/>
  <c r="P361" i="1"/>
  <c r="P321" i="1"/>
  <c r="P556" i="1"/>
  <c r="P338" i="1"/>
  <c r="P808" i="1"/>
  <c r="P356" i="1"/>
  <c r="P510" i="1"/>
  <c r="P585" i="1"/>
  <c r="P593" i="1"/>
  <c r="P601" i="1"/>
  <c r="P696" i="1"/>
  <c r="P947" i="1"/>
  <c r="P965" i="1"/>
  <c r="P945" i="1"/>
  <c r="P17" i="1"/>
  <c r="P163" i="1"/>
  <c r="P922" i="1"/>
  <c r="P146" i="1"/>
  <c r="P162" i="1"/>
  <c r="P359" i="1"/>
  <c r="P364" i="1"/>
  <c r="P656" i="1"/>
  <c r="P707" i="1"/>
  <c r="P272" i="1"/>
  <c r="P362" i="1"/>
  <c r="P295" i="1"/>
  <c r="P968" i="1"/>
  <c r="P760" i="1"/>
  <c r="P802" i="1"/>
  <c r="P924" i="1"/>
  <c r="P914" i="1"/>
  <c r="P835" i="1"/>
  <c r="P33" i="1"/>
  <c r="P175" i="1"/>
  <c r="P222" i="1"/>
  <c r="P248" i="1"/>
  <c r="P256" i="1"/>
  <c r="P365" i="1"/>
  <c r="P357" i="1"/>
  <c r="P384" i="1"/>
  <c r="P606" i="1"/>
  <c r="P680" i="1"/>
  <c r="P554" i="1"/>
  <c r="P699" i="1"/>
  <c r="P711" i="1"/>
  <c r="P801" i="1"/>
  <c r="P47" i="1"/>
  <c r="P30" i="1"/>
  <c r="P61" i="1"/>
  <c r="P310" i="1"/>
  <c r="P323" i="1"/>
  <c r="P332" i="1"/>
  <c r="P422" i="1"/>
  <c r="P523" i="1"/>
  <c r="P733" i="1"/>
  <c r="P156" i="1"/>
  <c r="P452" i="1"/>
  <c r="P499" i="1"/>
  <c r="P515" i="1"/>
  <c r="P551" i="1"/>
  <c r="P619" i="1"/>
  <c r="P607" i="1"/>
  <c r="P639" i="1"/>
  <c r="P655" i="1"/>
  <c r="P668" i="1"/>
  <c r="P231" i="1"/>
  <c r="P235" i="1"/>
  <c r="P779" i="1"/>
  <c r="P326" i="1"/>
  <c r="P304" i="1"/>
  <c r="P288" i="1"/>
  <c r="P768" i="1"/>
  <c r="P740" i="1"/>
  <c r="P721" i="1"/>
  <c r="P723" i="1"/>
  <c r="P724" i="1"/>
  <c r="P811" i="1"/>
  <c r="P897" i="1"/>
  <c r="P912" i="1"/>
  <c r="P885" i="1"/>
  <c r="P925" i="1"/>
  <c r="P819" i="1"/>
  <c r="P13" i="1"/>
  <c r="P928" i="1"/>
  <c r="P201" i="1"/>
  <c r="P257" i="1"/>
  <c r="P89" i="1"/>
  <c r="P260" i="1"/>
  <c r="P200" i="1"/>
  <c r="P349" i="1"/>
  <c r="P382" i="1"/>
  <c r="P390" i="1"/>
  <c r="P454" i="1"/>
  <c r="P478" i="1"/>
  <c r="P622" i="1"/>
  <c r="P670" i="1"/>
  <c r="P449" i="1"/>
  <c r="P705" i="1"/>
  <c r="P712" i="1"/>
  <c r="P78" i="1"/>
  <c r="P270" i="1"/>
  <c r="P169" i="1"/>
  <c r="P726" i="1"/>
  <c r="P921" i="1"/>
  <c r="P936" i="1"/>
  <c r="P866" i="1"/>
  <c r="P898" i="1"/>
  <c r="P187" i="1"/>
  <c r="P234" i="1"/>
  <c r="P236" i="1"/>
  <c r="P392" i="1"/>
  <c r="P455" i="1"/>
  <c r="P518" i="1"/>
  <c r="P481" i="1"/>
  <c r="P666" i="1"/>
  <c r="P539" i="1"/>
  <c r="P662" i="1"/>
  <c r="P672" i="1"/>
  <c r="P473" i="1"/>
  <c r="P522" i="1"/>
  <c r="P735" i="1"/>
  <c r="P788" i="1"/>
  <c r="P710" i="1"/>
  <c r="P299" i="1"/>
  <c r="P64" i="1"/>
  <c r="P83" i="1"/>
  <c r="P119" i="1"/>
  <c r="P263" i="1"/>
  <c r="P292" i="1"/>
  <c r="P386" i="1"/>
  <c r="P791" i="1"/>
  <c r="P856" i="1"/>
  <c r="P857" i="1"/>
  <c r="P933" i="1"/>
  <c r="P892" i="1"/>
  <c r="P881" i="1"/>
  <c r="P886" i="1"/>
  <c r="P902" i="1"/>
  <c r="P918" i="1"/>
  <c r="P931" i="1"/>
  <c r="P899" i="1"/>
  <c r="P121" i="1"/>
  <c r="P217" i="1"/>
  <c r="P107" i="1"/>
  <c r="P123" i="1"/>
  <c r="P171" i="1"/>
  <c r="P148" i="1"/>
  <c r="P250" i="1"/>
  <c r="P467" i="1"/>
  <c r="P546" i="1"/>
  <c r="P830" i="1"/>
  <c r="P57" i="1"/>
  <c r="P286" i="1"/>
  <c r="P182" i="1"/>
  <c r="P314" i="1"/>
  <c r="P325" i="1"/>
  <c r="P677" i="1"/>
  <c r="P709" i="1"/>
  <c r="P698" i="1"/>
  <c r="P692" i="1"/>
  <c r="P100" i="1"/>
  <c r="P949" i="1"/>
  <c r="P91" i="1"/>
  <c r="P208" i="1"/>
  <c r="P164" i="1"/>
  <c r="P216" i="1"/>
  <c r="P348" i="1"/>
  <c r="P381" i="1"/>
  <c r="P389" i="1"/>
  <c r="P503" i="1"/>
  <c r="P453" i="1"/>
  <c r="P469" i="1"/>
  <c r="P484" i="1"/>
  <c r="P500" i="1"/>
  <c r="P516" i="1"/>
  <c r="P498" i="1"/>
  <c r="P638" i="1"/>
  <c r="P673" i="1"/>
  <c r="P615" i="1"/>
  <c r="P631" i="1"/>
  <c r="P647" i="1"/>
  <c r="P663" i="1"/>
  <c r="P890" i="1"/>
  <c r="P901" i="1"/>
  <c r="P883" i="1"/>
  <c r="P904" i="1"/>
  <c r="P120" i="1"/>
  <c r="P168" i="1"/>
  <c r="P388" i="1"/>
  <c r="P482" i="1"/>
  <c r="P527" i="1"/>
  <c r="P614" i="1"/>
  <c r="P496" i="1"/>
  <c r="P635" i="1"/>
  <c r="P528" i="1"/>
  <c r="P825" i="1"/>
  <c r="P741" i="1"/>
  <c r="P728" i="1"/>
  <c r="P773" i="1"/>
  <c r="P777" i="1"/>
  <c r="P821" i="1"/>
  <c r="P795" i="1"/>
  <c r="P870" i="1"/>
  <c r="P877" i="1"/>
  <c r="P951" i="1"/>
  <c r="P930" i="1"/>
  <c r="P920" i="1"/>
  <c r="P90" i="1"/>
  <c r="P942" i="1"/>
  <c r="P105" i="1"/>
  <c r="P233" i="1"/>
  <c r="P358" i="1"/>
  <c r="P502" i="1"/>
  <c r="P400" i="1"/>
  <c r="P395" i="1"/>
  <c r="P456" i="1"/>
  <c r="P472" i="1"/>
  <c r="P487" i="1"/>
  <c r="P490" i="1"/>
  <c r="P654" i="1"/>
  <c r="P611" i="1"/>
  <c r="P651" i="1"/>
  <c r="P679" i="1"/>
  <c r="P530" i="1"/>
  <c r="P535" i="1"/>
  <c r="P659" i="1"/>
  <c r="P767" i="1"/>
  <c r="P732" i="1"/>
  <c r="P755" i="1"/>
  <c r="P747" i="1"/>
  <c r="P871" i="1"/>
  <c r="P903" i="1"/>
  <c r="P837" i="1"/>
  <c r="P900" i="1"/>
  <c r="P905" i="1"/>
  <c r="P841" i="1"/>
  <c r="P888" i="1"/>
  <c r="P868" i="1"/>
  <c r="P981" i="1"/>
  <c r="P944" i="1"/>
  <c r="P976" i="1"/>
  <c r="P967" i="1"/>
  <c r="P241" i="1"/>
  <c r="P92" i="1"/>
  <c r="P139" i="1"/>
  <c r="P176" i="1"/>
  <c r="P192" i="1"/>
  <c r="P224" i="1"/>
  <c r="P218" i="1"/>
  <c r="P27" i="1"/>
  <c r="P99" i="1"/>
  <c r="P350" i="1"/>
  <c r="P511" i="1"/>
  <c r="P465" i="1"/>
  <c r="P630" i="1"/>
  <c r="P488" i="1"/>
  <c r="P544" i="1"/>
  <c r="P514" i="1"/>
  <c r="P782" i="1"/>
  <c r="P772" i="1"/>
  <c r="P809" i="1"/>
  <c r="P739" i="1"/>
  <c r="P787" i="1"/>
  <c r="P804" i="1"/>
  <c r="P865" i="1"/>
  <c r="P955" i="1"/>
  <c r="P961" i="1"/>
  <c r="P966" i="1"/>
  <c r="P115" i="1"/>
  <c r="P399" i="1"/>
  <c r="P397" i="1"/>
  <c r="P461" i="1"/>
  <c r="P476" i="1"/>
  <c r="P524" i="1"/>
  <c r="P543" i="1"/>
  <c r="P623" i="1"/>
  <c r="P798" i="1"/>
  <c r="P729" i="1"/>
  <c r="P757" i="1"/>
  <c r="P827" i="1"/>
  <c r="P813" i="1"/>
  <c r="P873" i="1"/>
  <c r="P887" i="1"/>
  <c r="P884" i="1"/>
  <c r="P847" i="1"/>
  <c r="P889" i="1"/>
  <c r="P891" i="1"/>
  <c r="P828" i="1"/>
  <c r="P915" i="1"/>
  <c r="P938" i="1"/>
  <c r="P948" i="1"/>
  <c r="P849" i="1"/>
  <c r="P852" i="1"/>
  <c r="P974" i="1"/>
  <c r="P249" i="1"/>
  <c r="P97" i="1"/>
  <c r="P140" i="1"/>
  <c r="P180" i="1"/>
  <c r="P197" i="1"/>
  <c r="P132" i="1"/>
  <c r="P126" i="1"/>
  <c r="P158" i="1"/>
  <c r="P366" i="1"/>
  <c r="P383" i="1"/>
  <c r="P494" i="1"/>
  <c r="P459" i="1"/>
  <c r="P475" i="1"/>
  <c r="P448" i="1"/>
  <c r="P495" i="1"/>
  <c r="P646" i="1"/>
  <c r="P643" i="1"/>
  <c r="P552" i="1"/>
  <c r="P506" i="1"/>
  <c r="P480" i="1"/>
  <c r="P869" i="1"/>
  <c r="P749" i="1"/>
  <c r="P765" i="1"/>
  <c r="P817" i="1"/>
  <c r="P829" i="1"/>
  <c r="P805" i="1"/>
  <c r="P764" i="1"/>
  <c r="P799" i="1"/>
  <c r="P874" i="1"/>
  <c r="P860" i="1"/>
  <c r="P911" i="1"/>
  <c r="P908" i="1"/>
  <c r="P913" i="1"/>
  <c r="P878" i="1"/>
  <c r="P894" i="1"/>
  <c r="P910" i="1"/>
  <c r="P926" i="1"/>
  <c r="P893" i="1"/>
  <c r="P845" i="1"/>
  <c r="P896" i="1"/>
  <c r="P959" i="1"/>
  <c r="P956" i="1"/>
  <c r="P833" i="1"/>
  <c r="P880" i="1"/>
  <c r="P909" i="1"/>
  <c r="P824" i="1"/>
  <c r="P35" i="1"/>
  <c r="P7" i="1"/>
  <c r="P36" i="1"/>
  <c r="P982" i="1"/>
  <c r="P205" i="1"/>
  <c r="P136" i="1"/>
  <c r="P258" i="1"/>
  <c r="P152" i="1"/>
  <c r="P374" i="1"/>
  <c r="P373" i="1"/>
  <c r="P464" i="1"/>
  <c r="P479" i="1"/>
  <c r="P519" i="1"/>
  <c r="P538" i="1"/>
  <c r="P603" i="1"/>
  <c r="P671" i="1"/>
  <c r="P520" i="1"/>
  <c r="P534" i="1"/>
  <c r="P719" i="1" l="1"/>
  <c r="Z4" i="1" l="1"/>
  <c r="Y4" i="1"/>
  <c r="V4" i="1"/>
  <c r="U4" i="1"/>
  <c r="T4" i="1"/>
  <c r="S4" i="1"/>
  <c r="B34" i="12"/>
  <c r="C34" i="12" s="1"/>
  <c r="C13" i="12"/>
  <c r="C16" i="12" s="1"/>
  <c r="C5" i="12"/>
  <c r="C4" i="12"/>
  <c r="C19" i="12" s="1"/>
  <c r="C20" i="12" s="1"/>
  <c r="AA4" i="1" l="1"/>
  <c r="C25" i="12"/>
  <c r="C14" i="12"/>
  <c r="C17" i="12" s="1"/>
  <c r="C15" i="12"/>
  <c r="C31" i="12" l="1"/>
  <c r="C28" i="12"/>
  <c r="Y666" i="1" l="1"/>
  <c r="Z666" i="1"/>
  <c r="Q666" i="1"/>
  <c r="S666" i="1" s="1"/>
  <c r="AA666" i="1" l="1"/>
  <c r="V666" i="1"/>
  <c r="Z720" i="1"/>
  <c r="Z744" i="1"/>
  <c r="Z748" i="1"/>
  <c r="Z750" i="1"/>
  <c r="Z949" i="1"/>
  <c r="Z61" i="1"/>
  <c r="Z85" i="1"/>
  <c r="Z127" i="1"/>
  <c r="Z151" i="1"/>
  <c r="Z155" i="1"/>
  <c r="Z203" i="1"/>
  <c r="Z236" i="1"/>
  <c r="Z624" i="1"/>
  <c r="Z651" i="1"/>
  <c r="Y744" i="1"/>
  <c r="Y748" i="1"/>
  <c r="Y750" i="1"/>
  <c r="Y949" i="1"/>
  <c r="Y61" i="1"/>
  <c r="Y85" i="1"/>
  <c r="Y127" i="1"/>
  <c r="Y151" i="1"/>
  <c r="Y155" i="1"/>
  <c r="Y203" i="1"/>
  <c r="Y236" i="1"/>
  <c r="Y624" i="1"/>
  <c r="Y651" i="1"/>
  <c r="Y720" i="1"/>
  <c r="AA720" i="1" l="1"/>
  <c r="AA624" i="1"/>
  <c r="AA151" i="1"/>
  <c r="AA61" i="1"/>
  <c r="AA949" i="1"/>
  <c r="AA750" i="1"/>
  <c r="AA651" i="1"/>
  <c r="AA236" i="1"/>
  <c r="AA203" i="1"/>
  <c r="AA748" i="1"/>
  <c r="AA85" i="1"/>
  <c r="AA127" i="1"/>
  <c r="AA744" i="1"/>
  <c r="AA155" i="1"/>
  <c r="C5" i="1" l="1"/>
  <c r="C4" i="1"/>
  <c r="Q744" i="1"/>
  <c r="Q748" i="1"/>
  <c r="Q750" i="1"/>
  <c r="Q949" i="1"/>
  <c r="Q61" i="1"/>
  <c r="Q85" i="1"/>
  <c r="Q127" i="1"/>
  <c r="Q151" i="1"/>
  <c r="Q155" i="1"/>
  <c r="Q203" i="1"/>
  <c r="Q236" i="1"/>
  <c r="Q624" i="1"/>
  <c r="Q651" i="1"/>
  <c r="Q720" i="1"/>
  <c r="Q4" i="1" l="1"/>
  <c r="R4" i="1"/>
  <c r="V720" i="1"/>
  <c r="S720" i="1"/>
  <c r="V85" i="1"/>
  <c r="S85" i="1"/>
  <c r="V651" i="1"/>
  <c r="S651" i="1"/>
  <c r="V236" i="1"/>
  <c r="S236" i="1"/>
  <c r="V624" i="1"/>
  <c r="S624" i="1"/>
  <c r="V744" i="1"/>
  <c r="S744" i="1"/>
  <c r="V203" i="1"/>
  <c r="S203" i="1"/>
  <c r="V155" i="1"/>
  <c r="S155" i="1"/>
  <c r="V61" i="1"/>
  <c r="S61" i="1"/>
  <c r="V949" i="1"/>
  <c r="S949" i="1"/>
  <c r="V750" i="1"/>
  <c r="S750" i="1"/>
  <c r="V748" i="1"/>
  <c r="S748" i="1"/>
  <c r="V151" i="1"/>
  <c r="S151" i="1"/>
  <c r="V127" i="1"/>
  <c r="S127" i="1"/>
  <c r="Q163" i="1" l="1"/>
  <c r="S163" i="1" s="1"/>
  <c r="Q708" i="1"/>
  <c r="Q14" i="1"/>
  <c r="R702" i="1"/>
  <c r="R717" i="1"/>
  <c r="R700" i="1"/>
  <c r="R694" i="1"/>
  <c r="R713" i="1"/>
  <c r="R706" i="1"/>
  <c r="R697" i="1"/>
  <c r="R684" i="1"/>
  <c r="R688" i="1"/>
  <c r="R703" i="1"/>
  <c r="R695" i="1"/>
  <c r="R716" i="1"/>
  <c r="R708" i="1"/>
  <c r="R690" i="1"/>
  <c r="R686" i="1"/>
  <c r="R685" i="1"/>
  <c r="R693" i="1"/>
  <c r="R715" i="1"/>
  <c r="R714" i="1"/>
  <c r="R682" i="1"/>
  <c r="R683" i="1"/>
  <c r="R687" i="1"/>
  <c r="R691" i="1"/>
  <c r="R701" i="1"/>
  <c r="R711" i="1"/>
  <c r="R709" i="1"/>
  <c r="R707" i="1"/>
  <c r="R705" i="1"/>
  <c r="R710" i="1"/>
  <c r="R699" i="1"/>
  <c r="R681" i="1"/>
  <c r="R689" i="1"/>
  <c r="R692" i="1"/>
  <c r="R696" i="1"/>
  <c r="R698" i="1"/>
  <c r="R712" i="1"/>
  <c r="R704" i="1"/>
  <c r="Q716" i="1"/>
  <c r="Q717" i="1"/>
  <c r="Q712" i="1"/>
  <c r="Q711" i="1"/>
  <c r="Q713" i="1"/>
  <c r="Q710" i="1"/>
  <c r="Q714" i="1"/>
  <c r="Q706" i="1"/>
  <c r="Q702" i="1"/>
  <c r="Q704" i="1"/>
  <c r="Q703" i="1"/>
  <c r="Q707" i="1"/>
  <c r="Q709" i="1"/>
  <c r="Q701" i="1"/>
  <c r="Q693" i="1"/>
  <c r="Q694" i="1"/>
  <c r="Q695" i="1"/>
  <c r="Q697" i="1"/>
  <c r="Q699" i="1"/>
  <c r="Q696" i="1"/>
  <c r="Q686" i="1"/>
  <c r="Q691" i="1"/>
  <c r="Q688" i="1"/>
  <c r="Q690" i="1"/>
  <c r="Q689" i="1"/>
  <c r="Q692" i="1"/>
  <c r="Q683" i="1"/>
  <c r="Q682" i="1"/>
  <c r="Q684" i="1"/>
  <c r="Q665" i="1"/>
  <c r="Q675" i="1"/>
  <c r="Q678" i="1"/>
  <c r="Q741" i="1"/>
  <c r="Q784" i="1"/>
  <c r="Q886" i="1"/>
  <c r="Q935" i="1"/>
  <c r="Q953" i="1"/>
  <c r="Q11" i="1"/>
  <c r="Q82" i="1"/>
  <c r="Q139" i="1"/>
  <c r="Q188" i="1"/>
  <c r="Q232" i="1"/>
  <c r="Q377" i="1"/>
  <c r="Q979" i="1"/>
  <c r="Q776" i="1"/>
  <c r="Q287" i="1"/>
  <c r="Q10" i="1"/>
  <c r="Q220" i="1"/>
  <c r="Q841" i="1"/>
  <c r="Q895" i="1"/>
  <c r="Q941" i="1"/>
  <c r="Q954" i="1"/>
  <c r="Q84" i="1"/>
  <c r="Q143" i="1"/>
  <c r="Q201" i="1"/>
  <c r="Q233" i="1"/>
  <c r="Q341" i="1"/>
  <c r="Q656" i="1"/>
  <c r="Q755" i="1"/>
  <c r="Q69" i="1"/>
  <c r="Q380" i="1"/>
  <c r="Q985" i="1"/>
  <c r="Q218" i="1"/>
  <c r="Q934" i="1"/>
  <c r="Q747" i="1"/>
  <c r="Q849" i="1"/>
  <c r="Q914" i="1"/>
  <c r="Q942" i="1"/>
  <c r="Q955" i="1"/>
  <c r="Q18" i="1"/>
  <c r="Q147" i="1"/>
  <c r="Q360" i="1"/>
  <c r="Q261" i="1"/>
  <c r="Q948" i="1"/>
  <c r="Q217" i="1"/>
  <c r="Q159" i="1"/>
  <c r="Q781" i="1"/>
  <c r="Q291" i="1"/>
  <c r="Q850" i="1"/>
  <c r="Q918" i="1"/>
  <c r="Q943" i="1"/>
  <c r="Q959" i="1"/>
  <c r="Q51" i="1"/>
  <c r="Q96" i="1"/>
  <c r="Q205" i="1"/>
  <c r="Q237" i="1"/>
  <c r="Q374" i="1"/>
  <c r="Q924" i="1"/>
  <c r="Q870" i="1"/>
  <c r="Q121" i="1"/>
  <c r="Q880" i="1"/>
  <c r="Q79" i="1"/>
  <c r="Q852" i="1"/>
  <c r="Q923" i="1"/>
  <c r="Q945" i="1"/>
  <c r="Q971" i="1"/>
  <c r="Q114" i="1"/>
  <c r="Q152" i="1"/>
  <c r="Q216" i="1"/>
  <c r="Q863" i="1"/>
  <c r="Q120" i="1"/>
  <c r="Q265" i="1"/>
  <c r="Q927" i="1"/>
  <c r="Q70" i="1"/>
  <c r="Q454" i="1"/>
  <c r="Q951" i="1"/>
  <c r="R631" i="1"/>
  <c r="R672" i="1"/>
  <c r="R665" i="1"/>
  <c r="R671" i="1"/>
  <c r="R666" i="1"/>
  <c r="R680" i="1"/>
  <c r="R670" i="1"/>
  <c r="R679" i="1"/>
  <c r="R669" i="1"/>
  <c r="R663" i="1"/>
  <c r="R677" i="1"/>
  <c r="R668" i="1"/>
  <c r="R678" i="1"/>
  <c r="R675" i="1"/>
  <c r="R676" i="1"/>
  <c r="R667" i="1"/>
  <c r="R673" i="1"/>
  <c r="R674" i="1"/>
  <c r="R664" i="1"/>
  <c r="Q671" i="1"/>
  <c r="Q677" i="1"/>
  <c r="Q679" i="1"/>
  <c r="Q664" i="1"/>
  <c r="Q673" i="1"/>
  <c r="Q670" i="1"/>
  <c r="Q676" i="1"/>
  <c r="Q669" i="1"/>
  <c r="Q663" i="1"/>
  <c r="Q668" i="1"/>
  <c r="Q672" i="1"/>
  <c r="Q680" i="1"/>
  <c r="Q667" i="1"/>
  <c r="Q674" i="1"/>
  <c r="Q719" i="1"/>
  <c r="S719" i="1" s="1"/>
  <c r="Q728" i="1"/>
  <c r="Q772" i="1"/>
  <c r="Q793" i="1"/>
  <c r="Q819" i="1"/>
  <c r="Q869" i="1"/>
  <c r="Q909" i="1"/>
  <c r="Q36" i="1"/>
  <c r="Q98" i="1"/>
  <c r="Q136" i="1"/>
  <c r="Q219" i="1"/>
  <c r="Q283" i="1"/>
  <c r="Q332" i="1"/>
  <c r="Q349" i="1"/>
  <c r="Q399" i="1"/>
  <c r="Q446" i="1"/>
  <c r="Q560" i="1"/>
  <c r="Q613" i="1"/>
  <c r="Q658" i="1"/>
  <c r="Q738" i="1"/>
  <c r="Q170" i="1"/>
  <c r="Q379" i="1"/>
  <c r="Q779" i="1"/>
  <c r="Q877" i="1"/>
  <c r="Q125" i="1"/>
  <c r="Q638" i="1"/>
  <c r="Q731" i="1"/>
  <c r="Q752" i="1"/>
  <c r="Q795" i="1"/>
  <c r="Q826" i="1"/>
  <c r="Q889" i="1"/>
  <c r="Q913" i="1"/>
  <c r="Q38" i="1"/>
  <c r="Q63" i="1"/>
  <c r="Q103" i="1"/>
  <c r="Q168" i="1"/>
  <c r="Q190" i="1"/>
  <c r="Q211" i="1"/>
  <c r="Q243" i="1"/>
  <c r="Q333" i="1"/>
  <c r="Q350" i="1"/>
  <c r="Q405" i="1"/>
  <c r="Q452" i="1"/>
  <c r="Q564" i="1"/>
  <c r="Q615" i="1"/>
  <c r="Q796" i="1"/>
  <c r="Q124" i="1"/>
  <c r="Q229" i="1"/>
  <c r="Q412" i="1"/>
  <c r="Q763" i="1"/>
  <c r="Q807" i="1"/>
  <c r="Q840" i="1"/>
  <c r="Q862" i="1"/>
  <c r="Q879" i="1"/>
  <c r="Q46" i="1"/>
  <c r="Q89" i="1"/>
  <c r="Q113" i="1"/>
  <c r="Q144" i="1"/>
  <c r="Q178" i="1"/>
  <c r="Q200" i="1"/>
  <c r="Q214" i="1"/>
  <c r="Q257" i="1"/>
  <c r="Q303" i="1"/>
  <c r="Q337" i="1"/>
  <c r="Q359" i="1"/>
  <c r="Q389" i="1"/>
  <c r="Q427" i="1"/>
  <c r="Q503" i="1"/>
  <c r="Q589" i="1"/>
  <c r="Q643" i="1"/>
  <c r="Q838" i="1"/>
  <c r="Q892" i="1"/>
  <c r="Q42" i="1"/>
  <c r="Q153" i="1"/>
  <c r="Q245" i="1"/>
  <c r="Q407" i="1"/>
  <c r="Q252" i="1"/>
  <c r="Q586" i="1"/>
  <c r="Q745" i="1"/>
  <c r="Q765" i="1"/>
  <c r="Q782" i="1"/>
  <c r="Q811" i="1"/>
  <c r="Q900" i="1"/>
  <c r="Q922" i="1"/>
  <c r="Q19" i="1"/>
  <c r="Q50" i="1"/>
  <c r="Q93" i="1"/>
  <c r="Q129" i="1"/>
  <c r="Q160" i="1"/>
  <c r="Q184" i="1"/>
  <c r="Q258" i="1"/>
  <c r="Q313" i="1"/>
  <c r="Q340" i="1"/>
  <c r="Q393" i="1"/>
  <c r="Q428" i="1"/>
  <c r="Q518" i="1"/>
  <c r="Q593" i="1"/>
  <c r="Q647" i="1"/>
  <c r="Q597" i="1"/>
  <c r="Q754" i="1"/>
  <c r="Q67" i="1"/>
  <c r="Q212" i="1"/>
  <c r="Q574" i="1"/>
  <c r="Q799" i="1"/>
  <c r="Q917" i="1"/>
  <c r="Q68" i="1"/>
  <c r="Q198" i="1"/>
  <c r="Q356" i="1"/>
  <c r="Q770" i="1"/>
  <c r="Q783" i="1"/>
  <c r="Q817" i="1"/>
  <c r="Q846" i="1"/>
  <c r="Q864" i="1"/>
  <c r="Q883" i="1"/>
  <c r="Q903" i="1"/>
  <c r="Q26" i="1"/>
  <c r="Q76" i="1"/>
  <c r="Q95" i="1"/>
  <c r="Q117" i="1"/>
  <c r="Q131" i="1"/>
  <c r="Q148" i="1"/>
  <c r="Q161" i="1"/>
  <c r="Q185" i="1"/>
  <c r="Q202" i="1"/>
  <c r="Q234" i="1"/>
  <c r="Q318" i="1"/>
  <c r="Q370" i="1"/>
  <c r="Q394" i="1"/>
  <c r="Q434" i="1"/>
  <c r="Q540" i="1"/>
  <c r="Q650" i="1"/>
  <c r="Q106" i="1"/>
  <c r="Q196" i="1"/>
  <c r="Q335" i="1"/>
  <c r="Q860" i="1"/>
  <c r="Q109" i="1"/>
  <c r="Q213" i="1"/>
  <c r="Q771" i="1"/>
  <c r="Q818" i="1"/>
  <c r="Q847" i="1"/>
  <c r="Q868" i="1"/>
  <c r="Q884" i="1"/>
  <c r="Q905" i="1"/>
  <c r="Q31" i="1"/>
  <c r="Q60" i="1"/>
  <c r="Q78" i="1"/>
  <c r="Q119" i="1"/>
  <c r="Q135" i="1"/>
  <c r="Q150" i="1"/>
  <c r="Q162" i="1"/>
  <c r="Q186" i="1"/>
  <c r="Q321" i="1"/>
  <c r="Q348" i="1"/>
  <c r="Q371" i="1"/>
  <c r="Q395" i="1"/>
  <c r="Q437" i="1"/>
  <c r="Q544" i="1"/>
  <c r="Q608" i="1"/>
  <c r="Q777" i="1"/>
  <c r="Q875" i="1"/>
  <c r="Q140" i="1"/>
  <c r="Q228" i="1"/>
  <c r="Q351" i="1"/>
  <c r="Q660" i="1"/>
  <c r="Q839" i="1"/>
  <c r="Q893" i="1"/>
  <c r="Q44" i="1"/>
  <c r="Q173" i="1"/>
  <c r="Q298" i="1"/>
  <c r="Q478" i="1"/>
  <c r="R719" i="1"/>
  <c r="Q814" i="1"/>
  <c r="Z814" i="1" s="1"/>
  <c r="Q787" i="1"/>
  <c r="V787" i="1" s="1"/>
  <c r="Q792" i="1"/>
  <c r="V792" i="1" s="1"/>
  <c r="R251" i="1"/>
  <c r="Q102" i="1"/>
  <c r="R640" i="1"/>
  <c r="Q891" i="1"/>
  <c r="Z891" i="1" s="1"/>
  <c r="Q854" i="1"/>
  <c r="Z854" i="1" s="1"/>
  <c r="R933" i="1"/>
  <c r="Q330" i="1"/>
  <c r="Z330" i="1" s="1"/>
  <c r="Q164" i="1"/>
  <c r="S164" i="1" s="1"/>
  <c r="R816" i="1"/>
  <c r="R32" i="1"/>
  <c r="R286" i="1"/>
  <c r="Q833" i="1"/>
  <c r="Z833" i="1" s="1"/>
  <c r="R10" i="1"/>
  <c r="R167" i="1"/>
  <c r="R319" i="1"/>
  <c r="Q931" i="1"/>
  <c r="Z931" i="1" s="1"/>
  <c r="Q828" i="1"/>
  <c r="S828" i="1" s="1"/>
  <c r="R13" i="1"/>
  <c r="R154" i="1"/>
  <c r="R337" i="1"/>
  <c r="Q805" i="1"/>
  <c r="Z805" i="1" s="1"/>
  <c r="R957" i="1"/>
  <c r="Q123" i="1"/>
  <c r="Z123" i="1" s="1"/>
  <c r="R291" i="1"/>
  <c r="R830" i="1"/>
  <c r="Q280" i="1"/>
  <c r="V280" i="1" s="1"/>
  <c r="R823" i="1"/>
  <c r="R94" i="1"/>
  <c r="R401" i="1"/>
  <c r="R528" i="1"/>
  <c r="R387" i="1"/>
  <c r="Q410" i="1"/>
  <c r="Z410" i="1" s="1"/>
  <c r="R537" i="1"/>
  <c r="R522" i="1"/>
  <c r="Q204" i="1"/>
  <c r="S204" i="1" s="1"/>
  <c r="R952" i="1"/>
  <c r="R801" i="1"/>
  <c r="Q110" i="1"/>
  <c r="Z110" i="1" s="1"/>
  <c r="R122" i="1"/>
  <c r="R930" i="1"/>
  <c r="Q339" i="1"/>
  <c r="V339" i="1" s="1"/>
  <c r="R800" i="1"/>
  <c r="R977" i="1"/>
  <c r="R306" i="1"/>
  <c r="Q108" i="1"/>
  <c r="Z108" i="1" s="1"/>
  <c r="R792" i="1"/>
  <c r="Q435" i="1"/>
  <c r="S435" i="1" s="1"/>
  <c r="Q871" i="1"/>
  <c r="Y871" i="1" s="1"/>
  <c r="R832" i="1"/>
  <c r="R64" i="1"/>
  <c r="R318" i="1"/>
  <c r="Q94" i="1"/>
  <c r="Z94" i="1" s="1"/>
  <c r="Q857" i="1"/>
  <c r="Z857" i="1" s="1"/>
  <c r="Q25" i="1"/>
  <c r="Z25" i="1" s="1"/>
  <c r="R183" i="1"/>
  <c r="R350" i="1"/>
  <c r="Q982" i="1"/>
  <c r="Z982" i="1" s="1"/>
  <c r="Q878" i="1"/>
  <c r="S878" i="1" s="1"/>
  <c r="Q844" i="1"/>
  <c r="Y844" i="1" s="1"/>
  <c r="R28" i="1"/>
  <c r="R178" i="1"/>
  <c r="R369" i="1"/>
  <c r="Q821" i="1"/>
  <c r="V821" i="1" s="1"/>
  <c r="R973" i="1"/>
  <c r="R147" i="1"/>
  <c r="R307" i="1"/>
  <c r="Q810" i="1"/>
  <c r="Y810" i="1" s="1"/>
  <c r="R862" i="1"/>
  <c r="R855" i="1"/>
  <c r="R125" i="1"/>
  <c r="R417" i="1"/>
  <c r="Q552" i="1"/>
  <c r="V552" i="1" s="1"/>
  <c r="R427" i="1"/>
  <c r="Q426" i="1"/>
  <c r="Z426" i="1" s="1"/>
  <c r="R553" i="1"/>
  <c r="Q602" i="1"/>
  <c r="V602" i="1" s="1"/>
  <c r="R252" i="1"/>
  <c r="Q785" i="1"/>
  <c r="Z785" i="1" s="1"/>
  <c r="R112" i="1"/>
  <c r="Q346" i="1"/>
  <c r="V346" i="1" s="1"/>
  <c r="R766" i="1"/>
  <c r="R285" i="1"/>
  <c r="R505" i="1"/>
  <c r="R254" i="1"/>
  <c r="R287" i="1"/>
  <c r="Q812" i="1"/>
  <c r="Z812" i="1" s="1"/>
  <c r="R267" i="1"/>
  <c r="R512" i="1"/>
  <c r="Q856" i="1"/>
  <c r="Z856" i="1" s="1"/>
  <c r="R95" i="1"/>
  <c r="R907" i="1"/>
  <c r="Q873" i="1"/>
  <c r="Z873" i="1" s="1"/>
  <c r="Q41" i="1"/>
  <c r="Y41" i="1" s="1"/>
  <c r="R199" i="1"/>
  <c r="R382" i="1"/>
  <c r="R851" i="1"/>
  <c r="Q946" i="1"/>
  <c r="Q43" i="1"/>
  <c r="V43" i="1" s="1"/>
  <c r="R876" i="1"/>
  <c r="R52" i="1"/>
  <c r="R202" i="1"/>
  <c r="R367" i="1"/>
  <c r="Q837" i="1"/>
  <c r="R7" i="1"/>
  <c r="R171" i="1"/>
  <c r="R323" i="1"/>
  <c r="R894" i="1"/>
  <c r="R887" i="1"/>
  <c r="R157" i="1"/>
  <c r="R433" i="1"/>
  <c r="R568" i="1"/>
  <c r="Q475" i="1"/>
  <c r="R442" i="1"/>
  <c r="R569" i="1"/>
  <c r="Q408" i="1"/>
  <c r="V408" i="1" s="1"/>
  <c r="Q284" i="1"/>
  <c r="Z284" i="1" s="1"/>
  <c r="R222" i="1"/>
  <c r="R796" i="1"/>
  <c r="Q92" i="1"/>
  <c r="R496" i="1"/>
  <c r="Q721" i="1"/>
  <c r="Q134" i="1"/>
  <c r="Z134" i="1" s="1"/>
  <c r="Q729" i="1"/>
  <c r="R872" i="1"/>
  <c r="R126" i="1"/>
  <c r="R746" i="1"/>
  <c r="R897" i="1"/>
  <c r="Q57" i="1"/>
  <c r="Z57" i="1" s="1"/>
  <c r="R215" i="1"/>
  <c r="R145" i="1"/>
  <c r="Q334" i="1"/>
  <c r="V334" i="1" s="1"/>
  <c r="R59" i="1"/>
  <c r="Q128" i="1"/>
  <c r="Z128" i="1" s="1"/>
  <c r="Q137" i="1"/>
  <c r="Z137" i="1" s="1"/>
  <c r="Q733" i="1"/>
  <c r="Y733" i="1" s="1"/>
  <c r="R900" i="1"/>
  <c r="R226" i="1"/>
  <c r="Q853" i="1"/>
  <c r="Z853" i="1" s="1"/>
  <c r="Q29" i="1"/>
  <c r="V29" i="1" s="1"/>
  <c r="R187" i="1"/>
  <c r="R338" i="1"/>
  <c r="R926" i="1"/>
  <c r="R919" i="1"/>
  <c r="R189" i="1"/>
  <c r="R449" i="1"/>
  <c r="R584" i="1"/>
  <c r="Q538" i="1"/>
  <c r="Z538" i="1" s="1"/>
  <c r="R458" i="1"/>
  <c r="R585" i="1"/>
  <c r="R615" i="1"/>
  <c r="Q347" i="1"/>
  <c r="Q47" i="1"/>
  <c r="V47" i="1" s="1"/>
  <c r="R961" i="1"/>
  <c r="R282" i="1"/>
  <c r="R31" i="1"/>
  <c r="Q479" i="1"/>
  <c r="Z479" i="1" s="1"/>
  <c r="R984" i="1"/>
  <c r="R135" i="1"/>
  <c r="Q972" i="1"/>
  <c r="Q66" i="1"/>
  <c r="V66" i="1" s="1"/>
  <c r="R647" i="1"/>
  <c r="Q312" i="1"/>
  <c r="S312" i="1" s="1"/>
  <c r="R745" i="1"/>
  <c r="Q896" i="1"/>
  <c r="S896" i="1" s="1"/>
  <c r="R158" i="1"/>
  <c r="Q369" i="1"/>
  <c r="Z369" i="1" s="1"/>
  <c r="Q762" i="1"/>
  <c r="S762" i="1" s="1"/>
  <c r="R921" i="1"/>
  <c r="Q72" i="1"/>
  <c r="Z72" i="1" s="1"/>
  <c r="R231" i="1"/>
  <c r="Q165" i="1"/>
  <c r="Y165" i="1" s="1"/>
  <c r="Q740" i="1"/>
  <c r="Z740" i="1" s="1"/>
  <c r="Q193" i="1"/>
  <c r="Z193" i="1" s="1"/>
  <c r="R757" i="1"/>
  <c r="Q916" i="1"/>
  <c r="Q83" i="1"/>
  <c r="Q242" i="1"/>
  <c r="Q734" i="1"/>
  <c r="Z734" i="1" s="1"/>
  <c r="R869" i="1"/>
  <c r="Q45" i="1"/>
  <c r="S45" i="1" s="1"/>
  <c r="R211" i="1"/>
  <c r="R370" i="1"/>
  <c r="Q15" i="1"/>
  <c r="Q328" i="1"/>
  <c r="V328" i="1" s="1"/>
  <c r="R958" i="1"/>
  <c r="R951" i="1"/>
  <c r="R221" i="1"/>
  <c r="R465" i="1"/>
  <c r="R600" i="1"/>
  <c r="Q594" i="1"/>
  <c r="Y594" i="1" s="1"/>
  <c r="R474" i="1"/>
  <c r="Q625" i="1"/>
  <c r="Z625" i="1" s="1"/>
  <c r="R30" i="1"/>
  <c r="R467" i="1"/>
  <c r="Q952" i="1"/>
  <c r="V952" i="1" s="1"/>
  <c r="R263" i="1"/>
  <c r="Q843" i="1"/>
  <c r="Y843" i="1" s="1"/>
  <c r="Q956" i="1"/>
  <c r="R917" i="1"/>
  <c r="R767" i="1"/>
  <c r="R760" i="1"/>
  <c r="Q116" i="1"/>
  <c r="V116" i="1" s="1"/>
  <c r="Q798" i="1"/>
  <c r="S798" i="1" s="1"/>
  <c r="R817" i="1"/>
  <c r="R138" i="1"/>
  <c r="Q790" i="1"/>
  <c r="V790" i="1" s="1"/>
  <c r="R798" i="1"/>
  <c r="R63" i="1"/>
  <c r="R521" i="1"/>
  <c r="R761" i="1"/>
  <c r="R920" i="1"/>
  <c r="R190" i="1"/>
  <c r="R786" i="1"/>
  <c r="R937" i="1"/>
  <c r="Q88" i="1"/>
  <c r="R247" i="1"/>
  <c r="Q788" i="1"/>
  <c r="V788" i="1" s="1"/>
  <c r="Q249" i="1"/>
  <c r="S249" i="1" s="1"/>
  <c r="Q192" i="1"/>
  <c r="Z192" i="1" s="1"/>
  <c r="Q773" i="1"/>
  <c r="Y773" i="1" s="1"/>
  <c r="R940" i="1"/>
  <c r="Q99" i="1"/>
  <c r="Y99" i="1" s="1"/>
  <c r="R266" i="1"/>
  <c r="R750" i="1"/>
  <c r="R893" i="1"/>
  <c r="R61" i="1"/>
  <c r="Q235" i="1"/>
  <c r="Z235" i="1" s="1"/>
  <c r="R802" i="1"/>
  <c r="R735" i="1"/>
  <c r="R8" i="1"/>
  <c r="Q208" i="1"/>
  <c r="Z208" i="1" s="1"/>
  <c r="R728" i="1"/>
  <c r="R983" i="1"/>
  <c r="R253" i="1"/>
  <c r="R480" i="1"/>
  <c r="R624" i="1"/>
  <c r="R336" i="1"/>
  <c r="R489" i="1"/>
  <c r="Q657" i="1"/>
  <c r="S657" i="1" s="1"/>
  <c r="Q77" i="1"/>
  <c r="S77" i="1" s="1"/>
  <c r="Q570" i="1"/>
  <c r="S570" i="1" s="1"/>
  <c r="Q641" i="1"/>
  <c r="R379" i="1"/>
  <c r="Q554" i="1"/>
  <c r="R180" i="1"/>
  <c r="Q308" i="1"/>
  <c r="Q448" i="1"/>
  <c r="R388" i="1"/>
  <c r="Q468" i="1"/>
  <c r="Q563" i="1"/>
  <c r="R368" i="1"/>
  <c r="Q24" i="1"/>
  <c r="Q118" i="1"/>
  <c r="R365" i="1"/>
  <c r="Q476" i="1"/>
  <c r="Q580" i="1"/>
  <c r="R819" i="1"/>
  <c r="R289" i="1"/>
  <c r="Q398" i="1"/>
  <c r="Q501" i="1"/>
  <c r="R566" i="1"/>
  <c r="R971" i="1"/>
  <c r="Q830" i="1"/>
  <c r="Q808" i="1"/>
  <c r="R71" i="1"/>
  <c r="Q746" i="1"/>
  <c r="Q897" i="1"/>
  <c r="R65" i="1"/>
  <c r="Q247" i="1"/>
  <c r="Q189" i="1"/>
  <c r="Q272" i="1"/>
  <c r="Q803" i="1"/>
  <c r="Q145" i="1"/>
  <c r="Q902" i="1"/>
  <c r="Q757" i="1"/>
  <c r="R924" i="1"/>
  <c r="R91" i="1"/>
  <c r="R877" i="1"/>
  <c r="Q299" i="1"/>
  <c r="R895" i="1"/>
  <c r="R102" i="1"/>
  <c r="R293" i="1"/>
  <c r="Q473" i="1"/>
  <c r="Q576" i="1"/>
  <c r="Q648" i="1"/>
  <c r="Q506" i="1"/>
  <c r="R618" i="1"/>
  <c r="R410" i="1"/>
  <c r="Q481" i="1"/>
  <c r="Q513" i="1"/>
  <c r="Q545" i="1"/>
  <c r="Q577" i="1"/>
  <c r="R609" i="1"/>
  <c r="R641" i="1"/>
  <c r="R300" i="1"/>
  <c r="R403" i="1"/>
  <c r="R498" i="1"/>
  <c r="R578" i="1"/>
  <c r="R658" i="1"/>
  <c r="R511" i="1"/>
  <c r="Q22" i="1"/>
  <c r="Q62" i="1"/>
  <c r="R101" i="1"/>
  <c r="R148" i="1"/>
  <c r="Q180" i="1"/>
  <c r="R236" i="1"/>
  <c r="Q276" i="1"/>
  <c r="Q316" i="1"/>
  <c r="R419" i="1"/>
  <c r="Q514" i="1"/>
  <c r="Q634" i="1"/>
  <c r="R448" i="1"/>
  <c r="R309" i="1"/>
  <c r="Q396" i="1"/>
  <c r="Q436" i="1"/>
  <c r="R468" i="1"/>
  <c r="R499" i="1"/>
  <c r="R531" i="1"/>
  <c r="R563" i="1"/>
  <c r="R595" i="1"/>
  <c r="R627" i="1"/>
  <c r="Q368" i="1"/>
  <c r="Q591" i="1"/>
  <c r="Q944" i="1"/>
  <c r="Q40" i="1"/>
  <c r="Q238" i="1"/>
  <c r="Q326" i="1"/>
  <c r="Q373" i="1"/>
  <c r="Q413" i="1"/>
  <c r="R445" i="1"/>
  <c r="R476" i="1"/>
  <c r="R508" i="1"/>
  <c r="Q548" i="1"/>
  <c r="R580" i="1"/>
  <c r="R612" i="1"/>
  <c r="R644" i="1"/>
  <c r="R835" i="1"/>
  <c r="R74" i="1"/>
  <c r="Q289" i="1"/>
  <c r="R495" i="1"/>
  <c r="Q311" i="1"/>
  <c r="R398" i="1"/>
  <c r="R430" i="1"/>
  <c r="R470" i="1"/>
  <c r="R501" i="1"/>
  <c r="R533" i="1"/>
  <c r="R565" i="1"/>
  <c r="R605" i="1"/>
  <c r="Q645" i="1"/>
  <c r="Q582" i="1"/>
  <c r="Q630" i="1"/>
  <c r="R803" i="1"/>
  <c r="R217" i="1"/>
  <c r="Q384" i="1"/>
  <c r="Q599" i="1"/>
  <c r="R755" i="1"/>
  <c r="R818" i="1"/>
  <c r="R882" i="1"/>
  <c r="R946" i="1"/>
  <c r="R26" i="1"/>
  <c r="R89" i="1"/>
  <c r="R152" i="1"/>
  <c r="R216" i="1"/>
  <c r="R280" i="1"/>
  <c r="Q343" i="1"/>
  <c r="R407" i="1"/>
  <c r="R439" i="1"/>
  <c r="R471" i="1"/>
  <c r="Q510" i="1"/>
  <c r="Q542" i="1"/>
  <c r="Q614" i="1"/>
  <c r="R51" i="1"/>
  <c r="R297" i="1"/>
  <c r="R456" i="1"/>
  <c r="Q609" i="1"/>
  <c r="R482" i="1"/>
  <c r="Q511" i="1"/>
  <c r="R54" i="1"/>
  <c r="R140" i="1"/>
  <c r="R268" i="1"/>
  <c r="R514" i="1"/>
  <c r="R610" i="1"/>
  <c r="R348" i="1"/>
  <c r="Q499" i="1"/>
  <c r="Q595" i="1"/>
  <c r="Q936" i="1"/>
  <c r="Q310" i="1"/>
  <c r="R405" i="1"/>
  <c r="Q508" i="1"/>
  <c r="Q612" i="1"/>
  <c r="R35" i="1"/>
  <c r="Q295" i="1"/>
  <c r="Q470" i="1"/>
  <c r="Q565" i="1"/>
  <c r="R637" i="1"/>
  <c r="R772" i="1"/>
  <c r="Q344" i="1"/>
  <c r="R747" i="1"/>
  <c r="R874" i="1"/>
  <c r="R18" i="1"/>
  <c r="R144" i="1"/>
  <c r="R272" i="1"/>
  <c r="R399" i="1"/>
  <c r="Q471" i="1"/>
  <c r="R542" i="1"/>
  <c r="Q456" i="1"/>
  <c r="Q928" i="1"/>
  <c r="R729" i="1"/>
  <c r="R840" i="1"/>
  <c r="R9" i="1"/>
  <c r="R198" i="1"/>
  <c r="R326" i="1"/>
  <c r="Q342" i="1"/>
  <c r="Q786" i="1"/>
  <c r="R865" i="1"/>
  <c r="Q977" i="1"/>
  <c r="R96" i="1"/>
  <c r="Q183" i="1"/>
  <c r="R295" i="1"/>
  <c r="Q970" i="1"/>
  <c r="Q12" i="1"/>
  <c r="Q273" i="1"/>
  <c r="Q296" i="1"/>
  <c r="R725" i="1"/>
  <c r="Q876" i="1"/>
  <c r="Q13" i="1"/>
  <c r="Q122" i="1"/>
  <c r="R210" i="1"/>
  <c r="Q282" i="1"/>
  <c r="Q751" i="1"/>
  <c r="Q974" i="1"/>
  <c r="Q141" i="1"/>
  <c r="R734" i="1"/>
  <c r="R805" i="1"/>
  <c r="Q925" i="1"/>
  <c r="R14" i="1"/>
  <c r="R92" i="1"/>
  <c r="R123" i="1"/>
  <c r="Q259" i="1"/>
  <c r="R378" i="1"/>
  <c r="Q383" i="1"/>
  <c r="R743" i="1"/>
  <c r="R870" i="1"/>
  <c r="R97" i="1"/>
  <c r="R768" i="1"/>
  <c r="R959" i="1"/>
  <c r="R165" i="1"/>
  <c r="Q409" i="1"/>
  <c r="Q504" i="1"/>
  <c r="R479" i="1"/>
  <c r="Q126" i="1"/>
  <c r="Q737" i="1"/>
  <c r="R769" i="1"/>
  <c r="R808" i="1"/>
  <c r="Q848" i="1"/>
  <c r="Q888" i="1"/>
  <c r="R936" i="1"/>
  <c r="R16" i="1"/>
  <c r="R79" i="1"/>
  <c r="R142" i="1"/>
  <c r="R206" i="1"/>
  <c r="R270" i="1"/>
  <c r="R780" i="1"/>
  <c r="Q271" i="1"/>
  <c r="R754" i="1"/>
  <c r="R794" i="1"/>
  <c r="Q825" i="1"/>
  <c r="Q865" i="1"/>
  <c r="R905" i="1"/>
  <c r="R945" i="1"/>
  <c r="Q33" i="1"/>
  <c r="Q65" i="1"/>
  <c r="R104" i="1"/>
  <c r="R151" i="1"/>
  <c r="R191" i="1"/>
  <c r="R223" i="1"/>
  <c r="R255" i="1"/>
  <c r="R303" i="1"/>
  <c r="R366" i="1"/>
  <c r="R273" i="1"/>
  <c r="Q285" i="1"/>
  <c r="R947" i="1"/>
  <c r="Q887" i="1"/>
  <c r="Q983" i="1"/>
  <c r="Q354" i="1"/>
  <c r="Q724" i="1"/>
  <c r="Q827" i="1"/>
  <c r="Q907" i="1"/>
  <c r="Q27" i="1"/>
  <c r="Q169" i="1"/>
  <c r="R34" i="1"/>
  <c r="Q958" i="1"/>
  <c r="Q725" i="1"/>
  <c r="R765" i="1"/>
  <c r="Q804" i="1"/>
  <c r="Q836" i="1"/>
  <c r="R884" i="1"/>
  <c r="R932" i="1"/>
  <c r="Q964" i="1"/>
  <c r="R20" i="1"/>
  <c r="R60" i="1"/>
  <c r="Q91" i="1"/>
  <c r="R130" i="1"/>
  <c r="R162" i="1"/>
  <c r="Q210" i="1"/>
  <c r="Q250" i="1"/>
  <c r="R290" i="1"/>
  <c r="R353" i="1"/>
  <c r="Q767" i="1"/>
  <c r="Q240" i="1"/>
  <c r="Q742" i="1"/>
  <c r="R774" i="1"/>
  <c r="Q813" i="1"/>
  <c r="Q845" i="1"/>
  <c r="Q885" i="1"/>
  <c r="R925" i="1"/>
  <c r="R965" i="1"/>
  <c r="Q21" i="1"/>
  <c r="Q53" i="1"/>
  <c r="Q100" i="1"/>
  <c r="R131" i="1"/>
  <c r="R179" i="1"/>
  <c r="Q227" i="1"/>
  <c r="R259" i="1"/>
  <c r="R299" i="1"/>
  <c r="R331" i="1"/>
  <c r="R386" i="1"/>
  <c r="R264" i="1"/>
  <c r="Q855" i="1"/>
  <c r="Q197" i="1"/>
  <c r="Q391" i="1"/>
  <c r="R751" i="1"/>
  <c r="R814" i="1"/>
  <c r="R878" i="1"/>
  <c r="R942" i="1"/>
  <c r="R224" i="1"/>
  <c r="Q882" i="1"/>
  <c r="R776" i="1"/>
  <c r="R839" i="1"/>
  <c r="R903" i="1"/>
  <c r="R967" i="1"/>
  <c r="R47" i="1"/>
  <c r="R110" i="1"/>
  <c r="R173" i="1"/>
  <c r="R237" i="1"/>
  <c r="R301" i="1"/>
  <c r="R409" i="1"/>
  <c r="R441" i="1"/>
  <c r="R473" i="1"/>
  <c r="R504" i="1"/>
  <c r="R536" i="1"/>
  <c r="R576" i="1"/>
  <c r="Q616" i="1"/>
  <c r="R648" i="1"/>
  <c r="R411" i="1"/>
  <c r="R506" i="1"/>
  <c r="Q618" i="1"/>
  <c r="Q551" i="1"/>
  <c r="Q418" i="1"/>
  <c r="R450" i="1"/>
  <c r="R481" i="1"/>
  <c r="R513" i="1"/>
  <c r="R545" i="1"/>
  <c r="R577" i="1"/>
  <c r="Q617" i="1"/>
  <c r="Q649" i="1"/>
  <c r="R324" i="1"/>
  <c r="Q403" i="1"/>
  <c r="Q498" i="1"/>
  <c r="Q578" i="1"/>
  <c r="R329" i="1"/>
  <c r="Q559" i="1"/>
  <c r="R22" i="1"/>
  <c r="R62" i="1"/>
  <c r="R109" i="1"/>
  <c r="R156" i="1"/>
  <c r="R188" i="1"/>
  <c r="Q244" i="1"/>
  <c r="R276" i="1"/>
  <c r="R316" i="1"/>
  <c r="Q443" i="1"/>
  <c r="Q546" i="1"/>
  <c r="R634" i="1"/>
  <c r="Q527" i="1"/>
  <c r="Q317" i="1"/>
  <c r="Q364" i="1"/>
  <c r="R396" i="1"/>
  <c r="R436" i="1"/>
  <c r="Q718" i="1"/>
  <c r="Q507" i="1"/>
  <c r="Q539" i="1"/>
  <c r="Q571" i="1"/>
  <c r="Q603" i="1"/>
  <c r="Q635" i="1"/>
  <c r="Q416" i="1"/>
  <c r="R591" i="1"/>
  <c r="Q960" i="1"/>
  <c r="Q48" i="1"/>
  <c r="Q142" i="1"/>
  <c r="Q246" i="1"/>
  <c r="R334" i="1"/>
  <c r="R373" i="1"/>
  <c r="R413" i="1"/>
  <c r="Q453" i="1"/>
  <c r="Q484" i="1"/>
  <c r="Q516" i="1"/>
  <c r="R548" i="1"/>
  <c r="Q588" i="1"/>
  <c r="Q620" i="1"/>
  <c r="Q652" i="1"/>
  <c r="R867" i="1"/>
  <c r="R90" i="1"/>
  <c r="R321" i="1"/>
  <c r="Q543" i="1"/>
  <c r="Q319" i="1"/>
  <c r="Q406" i="1"/>
  <c r="Q438" i="1"/>
  <c r="Q477" i="1"/>
  <c r="Q509" i="1"/>
  <c r="Q541" i="1"/>
  <c r="Q573" i="1"/>
  <c r="R613" i="1"/>
  <c r="R645" i="1"/>
  <c r="R582" i="1"/>
  <c r="R630" i="1"/>
  <c r="R811" i="1"/>
  <c r="R19" i="1"/>
  <c r="R257" i="1"/>
  <c r="R384" i="1"/>
  <c r="R599" i="1"/>
  <c r="R763" i="1"/>
  <c r="R826" i="1"/>
  <c r="R890" i="1"/>
  <c r="R954" i="1"/>
  <c r="Q34" i="1"/>
  <c r="Q97" i="1"/>
  <c r="R160" i="1"/>
  <c r="Q224" i="1"/>
  <c r="Q288" i="1"/>
  <c r="R351" i="1"/>
  <c r="R415" i="1"/>
  <c r="Q447" i="1"/>
  <c r="R478" i="1"/>
  <c r="R510" i="1"/>
  <c r="Q550" i="1"/>
  <c r="R614" i="1"/>
  <c r="R82" i="1"/>
  <c r="Q297" i="1"/>
  <c r="Q519" i="1"/>
  <c r="Q300" i="1"/>
  <c r="Q642" i="1"/>
  <c r="Q101" i="1"/>
  <c r="R228" i="1"/>
  <c r="Q419" i="1"/>
  <c r="Q309" i="1"/>
  <c r="R428" i="1"/>
  <c r="Q531" i="1"/>
  <c r="Q627" i="1"/>
  <c r="R567" i="1"/>
  <c r="Q230" i="1"/>
  <c r="Q445" i="1"/>
  <c r="R540" i="1"/>
  <c r="Q644" i="1"/>
  <c r="Q495" i="1"/>
  <c r="Q430" i="1"/>
  <c r="Q533" i="1"/>
  <c r="Q605" i="1"/>
  <c r="R622" i="1"/>
  <c r="R963" i="1"/>
  <c r="R193" i="1"/>
  <c r="R535" i="1"/>
  <c r="R810" i="1"/>
  <c r="R938" i="1"/>
  <c r="R81" i="1"/>
  <c r="R208" i="1"/>
  <c r="Q439" i="1"/>
  <c r="R502" i="1"/>
  <c r="R590" i="1"/>
  <c r="R241" i="1"/>
  <c r="Q32" i="1"/>
  <c r="Q769" i="1"/>
  <c r="R880" i="1"/>
  <c r="R928" i="1"/>
  <c r="R134" i="1"/>
  <c r="R262" i="1"/>
  <c r="Q759" i="1"/>
  <c r="Q221" i="1"/>
  <c r="R825" i="1"/>
  <c r="Q937" i="1"/>
  <c r="R33" i="1"/>
  <c r="R143" i="1"/>
  <c r="Q215" i="1"/>
  <c r="R358" i="1"/>
  <c r="R209" i="1"/>
  <c r="R915" i="1"/>
  <c r="Q345" i="1"/>
  <c r="Q899" i="1"/>
  <c r="R804" i="1"/>
  <c r="R836" i="1"/>
  <c r="R964" i="1"/>
  <c r="Q52" i="1"/>
  <c r="Q154" i="1"/>
  <c r="R250" i="1"/>
  <c r="R345" i="1"/>
  <c r="Q774" i="1"/>
  <c r="R837" i="1"/>
  <c r="Q965" i="1"/>
  <c r="R45" i="1"/>
  <c r="Q179" i="1"/>
  <c r="R219" i="1"/>
  <c r="Q331" i="1"/>
  <c r="R73" i="1"/>
  <c r="Q823" i="1"/>
  <c r="R806" i="1"/>
  <c r="R934" i="1"/>
  <c r="Q962" i="1"/>
  <c r="R831" i="1"/>
  <c r="R39" i="1"/>
  <c r="R229" i="1"/>
  <c r="Q441" i="1"/>
  <c r="Q536" i="1"/>
  <c r="R608" i="1"/>
  <c r="Q387" i="1"/>
  <c r="Q450" i="1"/>
  <c r="R356" i="1"/>
  <c r="Q385" i="1"/>
  <c r="R737" i="1"/>
  <c r="R777" i="1"/>
  <c r="Q816" i="1"/>
  <c r="R848" i="1"/>
  <c r="R888" i="1"/>
  <c r="R944" i="1"/>
  <c r="R24" i="1"/>
  <c r="R87" i="1"/>
  <c r="R150" i="1"/>
  <c r="R214" i="1"/>
  <c r="R278" i="1"/>
  <c r="R843" i="1"/>
  <c r="Q874" i="1"/>
  <c r="Q81" i="1"/>
  <c r="Q293" i="1"/>
  <c r="R762" i="1"/>
  <c r="Q794" i="1"/>
  <c r="R833" i="1"/>
  <c r="R873" i="1"/>
  <c r="R913" i="1"/>
  <c r="R953" i="1"/>
  <c r="R41" i="1"/>
  <c r="R72" i="1"/>
  <c r="Q104" i="1"/>
  <c r="R159" i="1"/>
  <c r="Q191" i="1"/>
  <c r="Q223" i="1"/>
  <c r="Q255" i="1"/>
  <c r="R311" i="1"/>
  <c r="R374" i="1"/>
  <c r="Q735" i="1"/>
  <c r="Q314" i="1"/>
  <c r="R27" i="1"/>
  <c r="Q791" i="1"/>
  <c r="Q911" i="1"/>
  <c r="Q362" i="1"/>
  <c r="Q732" i="1"/>
  <c r="Q835" i="1"/>
  <c r="Q915" i="1"/>
  <c r="Q35" i="1"/>
  <c r="Q177" i="1"/>
  <c r="R343" i="1"/>
  <c r="Q39" i="1"/>
  <c r="R733" i="1"/>
  <c r="R773" i="1"/>
  <c r="R812" i="1"/>
  <c r="R844" i="1"/>
  <c r="R892" i="1"/>
  <c r="Q932" i="1"/>
  <c r="R972" i="1"/>
  <c r="Q20" i="1"/>
  <c r="R99" i="1"/>
  <c r="Q130" i="1"/>
  <c r="R170" i="1"/>
  <c r="R218" i="1"/>
  <c r="R258" i="1"/>
  <c r="R298" i="1"/>
  <c r="R361" i="1"/>
  <c r="Q890" i="1"/>
  <c r="Q390" i="1"/>
  <c r="R742" i="1"/>
  <c r="R782" i="1"/>
  <c r="R813" i="1"/>
  <c r="R845" i="1"/>
  <c r="R885" i="1"/>
  <c r="Q933" i="1"/>
  <c r="Q973" i="1"/>
  <c r="R21" i="1"/>
  <c r="R53" i="1"/>
  <c r="R100" i="1"/>
  <c r="R139" i="1"/>
  <c r="Q187" i="1"/>
  <c r="R227" i="1"/>
  <c r="Q267" i="1"/>
  <c r="Q307" i="1"/>
  <c r="Q338" i="1"/>
  <c r="R739" i="1"/>
  <c r="Q723" i="1"/>
  <c r="Q55" i="1"/>
  <c r="Q256" i="1"/>
  <c r="R759" i="1"/>
  <c r="R822" i="1"/>
  <c r="R886" i="1"/>
  <c r="R950" i="1"/>
  <c r="R288" i="1"/>
  <c r="Q133" i="1"/>
  <c r="Q269" i="1"/>
  <c r="Q375" i="1"/>
  <c r="R784" i="1"/>
  <c r="R847" i="1"/>
  <c r="R911" i="1"/>
  <c r="R975" i="1"/>
  <c r="R55" i="1"/>
  <c r="R117" i="1"/>
  <c r="R181" i="1"/>
  <c r="R245" i="1"/>
  <c r="Q290" i="1"/>
  <c r="Q417" i="1"/>
  <c r="Q449" i="1"/>
  <c r="Q480" i="1"/>
  <c r="Q512" i="1"/>
  <c r="R544" i="1"/>
  <c r="Q584" i="1"/>
  <c r="R616" i="1"/>
  <c r="R656" i="1"/>
  <c r="Q411" i="1"/>
  <c r="R538" i="1"/>
  <c r="R650" i="1"/>
  <c r="R551" i="1"/>
  <c r="R418" i="1"/>
  <c r="Q458" i="1"/>
  <c r="Q489" i="1"/>
  <c r="Q521" i="1"/>
  <c r="Q553" i="1"/>
  <c r="Q585" i="1"/>
  <c r="R617" i="1"/>
  <c r="R649" i="1"/>
  <c r="Q324" i="1"/>
  <c r="R435" i="1"/>
  <c r="Q522" i="1"/>
  <c r="R602" i="1"/>
  <c r="Q329" i="1"/>
  <c r="R559" i="1"/>
  <c r="Q30" i="1"/>
  <c r="R69" i="1"/>
  <c r="R116" i="1"/>
  <c r="Q156" i="1"/>
  <c r="R196" i="1"/>
  <c r="R244" i="1"/>
  <c r="R284" i="1"/>
  <c r="R347" i="1"/>
  <c r="R443" i="1"/>
  <c r="R546" i="1"/>
  <c r="R527" i="1"/>
  <c r="R317" i="1"/>
  <c r="R364" i="1"/>
  <c r="Q404" i="1"/>
  <c r="Q444" i="1"/>
  <c r="R718" i="1"/>
  <c r="R507" i="1"/>
  <c r="R539" i="1"/>
  <c r="R571" i="1"/>
  <c r="R603" i="1"/>
  <c r="R635" i="1"/>
  <c r="R416" i="1"/>
  <c r="Q639" i="1"/>
  <c r="Q968" i="1"/>
  <c r="Q56" i="1"/>
  <c r="Q158" i="1"/>
  <c r="Q254" i="1"/>
  <c r="R341" i="1"/>
  <c r="Q381" i="1"/>
  <c r="Q421" i="1"/>
  <c r="R453" i="1"/>
  <c r="R484" i="1"/>
  <c r="R516" i="1"/>
  <c r="Q556" i="1"/>
  <c r="R588" i="1"/>
  <c r="R620" i="1"/>
  <c r="R652" i="1"/>
  <c r="R883" i="1"/>
  <c r="R113" i="1"/>
  <c r="R360" i="1"/>
  <c r="R543" i="1"/>
  <c r="Q327" i="1"/>
  <c r="R406" i="1"/>
  <c r="R438" i="1"/>
  <c r="R477" i="1"/>
  <c r="R509" i="1"/>
  <c r="R541" i="1"/>
  <c r="R573" i="1"/>
  <c r="Q621" i="1"/>
  <c r="Q653" i="1"/>
  <c r="Q598" i="1"/>
  <c r="Q646" i="1"/>
  <c r="R827" i="1"/>
  <c r="R43" i="1"/>
  <c r="R281" i="1"/>
  <c r="Q432" i="1"/>
  <c r="Q655" i="1"/>
  <c r="R771" i="1"/>
  <c r="Q834" i="1"/>
  <c r="Q898" i="1"/>
  <c r="R962" i="1"/>
  <c r="R42" i="1"/>
  <c r="Q105" i="1"/>
  <c r="R168" i="1"/>
  <c r="R232" i="1"/>
  <c r="R296" i="1"/>
  <c r="R359" i="1"/>
  <c r="Q415" i="1"/>
  <c r="R447" i="1"/>
  <c r="Q486" i="1"/>
  <c r="R518" i="1"/>
  <c r="R550" i="1"/>
  <c r="R638" i="1"/>
  <c r="R106" i="1"/>
  <c r="R313" i="1"/>
  <c r="R519" i="1"/>
  <c r="Q575" i="1"/>
  <c r="Q325" i="1"/>
  <c r="Q372" i="1"/>
  <c r="R404" i="1"/>
  <c r="R444" i="1"/>
  <c r="Q483" i="1"/>
  <c r="Q515" i="1"/>
  <c r="Q547" i="1"/>
  <c r="Q579" i="1"/>
  <c r="Q611" i="1"/>
  <c r="R643" i="1"/>
  <c r="Q464" i="1"/>
  <c r="R639" i="1"/>
  <c r="Q976" i="1"/>
  <c r="Q64" i="1"/>
  <c r="Q166" i="1"/>
  <c r="Q262" i="1"/>
  <c r="R349" i="1"/>
  <c r="R381" i="1"/>
  <c r="R421" i="1"/>
  <c r="Q461" i="1"/>
  <c r="Q492" i="1"/>
  <c r="Q524" i="1"/>
  <c r="R556" i="1"/>
  <c r="Q596" i="1"/>
  <c r="Q628" i="1"/>
  <c r="R660" i="1"/>
  <c r="R923" i="1"/>
  <c r="R137" i="1"/>
  <c r="Q400" i="1"/>
  <c r="Q607" i="1"/>
  <c r="Q358" i="1"/>
  <c r="Q414" i="1"/>
  <c r="R446" i="1"/>
  <c r="Q485" i="1"/>
  <c r="Q517" i="1"/>
  <c r="Q549" i="1"/>
  <c r="Q581" i="1"/>
  <c r="R621" i="1"/>
  <c r="R653" i="1"/>
  <c r="R598" i="1"/>
  <c r="R646" i="1"/>
  <c r="R859" i="1"/>
  <c r="R67" i="1"/>
  <c r="Q281" i="1"/>
  <c r="R432" i="1"/>
  <c r="R655" i="1"/>
  <c r="R779" i="1"/>
  <c r="R842" i="1"/>
  <c r="R906" i="1"/>
  <c r="R970" i="1"/>
  <c r="R50" i="1"/>
  <c r="Q176" i="1"/>
  <c r="R240" i="1"/>
  <c r="Q304" i="1"/>
  <c r="Q367" i="1"/>
  <c r="Q423" i="1"/>
  <c r="Q455" i="1"/>
  <c r="R486" i="1"/>
  <c r="Q526" i="1"/>
  <c r="Q558" i="1"/>
  <c r="Q662" i="1"/>
  <c r="R129" i="1"/>
  <c r="R352" i="1"/>
  <c r="Q583" i="1"/>
  <c r="R575" i="1"/>
  <c r="R325" i="1"/>
  <c r="R372" i="1"/>
  <c r="R412" i="1"/>
  <c r="R452" i="1"/>
  <c r="R483" i="1"/>
  <c r="R515" i="1"/>
  <c r="R547" i="1"/>
  <c r="R579" i="1"/>
  <c r="R611" i="1"/>
  <c r="R651" i="1"/>
  <c r="R464" i="1"/>
  <c r="Q904" i="1"/>
  <c r="Q984" i="1"/>
  <c r="Q71" i="1"/>
  <c r="Q182" i="1"/>
  <c r="Q278" i="1"/>
  <c r="Q357" i="1"/>
  <c r="R389" i="1"/>
  <c r="Q429" i="1"/>
  <c r="R461" i="1"/>
  <c r="R492" i="1"/>
  <c r="R524" i="1"/>
  <c r="R564" i="1"/>
  <c r="R596" i="1"/>
  <c r="R628" i="1"/>
  <c r="R732" i="1"/>
  <c r="R955" i="1"/>
  <c r="R185" i="1"/>
  <c r="R400" i="1"/>
  <c r="R607" i="1"/>
  <c r="Q366" i="1"/>
  <c r="R414" i="1"/>
  <c r="R454" i="1"/>
  <c r="R485" i="1"/>
  <c r="R517" i="1"/>
  <c r="R549" i="1"/>
  <c r="R581" i="1"/>
  <c r="Q629" i="1"/>
  <c r="Q661" i="1"/>
  <c r="R606" i="1"/>
  <c r="Q654" i="1"/>
  <c r="R875" i="1"/>
  <c r="R98" i="1"/>
  <c r="R305" i="1"/>
  <c r="Q487" i="1"/>
  <c r="R723" i="1"/>
  <c r="R787" i="1"/>
  <c r="R850" i="1"/>
  <c r="R914" i="1"/>
  <c r="Q978" i="1"/>
  <c r="Q58" i="1"/>
  <c r="R120" i="1"/>
  <c r="R184" i="1"/>
  <c r="R248" i="1"/>
  <c r="R312" i="1"/>
  <c r="R375" i="1"/>
  <c r="R423" i="1"/>
  <c r="R455" i="1"/>
  <c r="Q494" i="1"/>
  <c r="R526" i="1"/>
  <c r="R558" i="1"/>
  <c r="R662" i="1"/>
  <c r="R153" i="1"/>
  <c r="Q352" i="1"/>
  <c r="R583" i="1"/>
  <c r="Q894" i="1"/>
  <c r="Q753" i="1"/>
  <c r="R785" i="1"/>
  <c r="R856" i="1"/>
  <c r="R960" i="1"/>
  <c r="R103" i="1"/>
  <c r="R230" i="1"/>
  <c r="R939" i="1"/>
  <c r="Q378" i="1"/>
  <c r="R770" i="1"/>
  <c r="R841" i="1"/>
  <c r="Q921" i="1"/>
  <c r="R17" i="1"/>
  <c r="Q112" i="1"/>
  <c r="Q199" i="1"/>
  <c r="R327" i="1"/>
  <c r="R169" i="1"/>
  <c r="Q23" i="1"/>
  <c r="Q939" i="1"/>
  <c r="Q209" i="1"/>
  <c r="R741" i="1"/>
  <c r="R820" i="1"/>
  <c r="Q940" i="1"/>
  <c r="Q28" i="1"/>
  <c r="R107" i="1"/>
  <c r="R186" i="1"/>
  <c r="Q266" i="1"/>
  <c r="R377" i="1"/>
  <c r="Q758" i="1"/>
  <c r="R790" i="1"/>
  <c r="R853" i="1"/>
  <c r="R941" i="1"/>
  <c r="R68" i="1"/>
  <c r="Q195" i="1"/>
  <c r="Q275" i="1"/>
  <c r="R346" i="1"/>
  <c r="R775" i="1"/>
  <c r="R902" i="1"/>
  <c r="R966" i="1"/>
  <c r="Q301" i="1"/>
  <c r="R736" i="1"/>
  <c r="Q457" i="1"/>
  <c r="R552" i="1"/>
  <c r="Q592" i="1"/>
  <c r="R451" i="1"/>
  <c r="Q336" i="1"/>
  <c r="R394" i="1"/>
  <c r="Q497" i="1"/>
  <c r="Q561" i="1"/>
  <c r="R625" i="1"/>
  <c r="R657" i="1"/>
  <c r="R339" i="1"/>
  <c r="R530" i="1"/>
  <c r="R626" i="1"/>
  <c r="R408" i="1"/>
  <c r="Q727" i="1"/>
  <c r="R38" i="1"/>
  <c r="R77" i="1"/>
  <c r="R124" i="1"/>
  <c r="R164" i="1"/>
  <c r="R204" i="1"/>
  <c r="R260" i="1"/>
  <c r="R292" i="1"/>
  <c r="Q363" i="1"/>
  <c r="Q467" i="1"/>
  <c r="Q906" i="1"/>
  <c r="Q270" i="1"/>
  <c r="R753" i="1"/>
  <c r="R793" i="1"/>
  <c r="R824" i="1"/>
  <c r="R864" i="1"/>
  <c r="R904" i="1"/>
  <c r="R968" i="1"/>
  <c r="R48" i="1"/>
  <c r="R111" i="1"/>
  <c r="R174" i="1"/>
  <c r="R238" i="1"/>
  <c r="R302" i="1"/>
  <c r="R249" i="1"/>
  <c r="Q831" i="1"/>
  <c r="Q919" i="1"/>
  <c r="Q322" i="1"/>
  <c r="Q386" i="1"/>
  <c r="Q730" i="1"/>
  <c r="R778" i="1"/>
  <c r="R809" i="1"/>
  <c r="R849" i="1"/>
  <c r="Q881" i="1"/>
  <c r="R929" i="1"/>
  <c r="R969" i="1"/>
  <c r="Q17" i="1"/>
  <c r="Q49" i="1"/>
  <c r="Q80" i="1"/>
  <c r="R119" i="1"/>
  <c r="R175" i="1"/>
  <c r="R207" i="1"/>
  <c r="R239" i="1"/>
  <c r="R271" i="1"/>
  <c r="R335" i="1"/>
  <c r="R58" i="1"/>
  <c r="Q760" i="1"/>
  <c r="Q248" i="1"/>
  <c r="Q361" i="1"/>
  <c r="R756" i="1"/>
  <c r="Q736" i="1"/>
  <c r="Q306" i="1"/>
  <c r="Q764" i="1"/>
  <c r="Q859" i="1"/>
  <c r="Q947" i="1"/>
  <c r="Q74" i="1"/>
  <c r="Q225" i="1"/>
  <c r="Q277" i="1"/>
  <c r="R749" i="1"/>
  <c r="R789" i="1"/>
  <c r="Q820" i="1"/>
  <c r="R860" i="1"/>
  <c r="Q908" i="1"/>
  <c r="R948" i="1"/>
  <c r="Q980" i="1"/>
  <c r="R36" i="1"/>
  <c r="Q75" i="1"/>
  <c r="Q107" i="1"/>
  <c r="R146" i="1"/>
  <c r="R194" i="1"/>
  <c r="R234" i="1"/>
  <c r="R274" i="1"/>
  <c r="R322" i="1"/>
  <c r="R176" i="1"/>
  <c r="Q938" i="1"/>
  <c r="Q86" i="1"/>
  <c r="Q726" i="1"/>
  <c r="R758" i="1"/>
  <c r="Q797" i="1"/>
  <c r="Q829" i="1"/>
  <c r="Q861" i="1"/>
  <c r="R901" i="1"/>
  <c r="R949" i="1"/>
  <c r="R981" i="1"/>
  <c r="Q37" i="1"/>
  <c r="R76" i="1"/>
  <c r="Q115" i="1"/>
  <c r="R163" i="1"/>
  <c r="R195" i="1"/>
  <c r="R243" i="1"/>
  <c r="R275" i="1"/>
  <c r="R315" i="1"/>
  <c r="R354" i="1"/>
  <c r="R866" i="1"/>
  <c r="Q768" i="1"/>
  <c r="Q950" i="1"/>
  <c r="R783" i="1"/>
  <c r="R846" i="1"/>
  <c r="R910" i="1"/>
  <c r="R974" i="1"/>
  <c r="Q842" i="1"/>
  <c r="Q320" i="1"/>
  <c r="R744" i="1"/>
  <c r="R807" i="1"/>
  <c r="R871" i="1"/>
  <c r="R935" i="1"/>
  <c r="R15" i="1"/>
  <c r="R78" i="1"/>
  <c r="R141" i="1"/>
  <c r="R205" i="1"/>
  <c r="R269" i="1"/>
  <c r="R393" i="1"/>
  <c r="R425" i="1"/>
  <c r="R457" i="1"/>
  <c r="R488" i="1"/>
  <c r="R520" i="1"/>
  <c r="R560" i="1"/>
  <c r="R592" i="1"/>
  <c r="R632" i="1"/>
  <c r="R332" i="1"/>
  <c r="Q451" i="1"/>
  <c r="Q562" i="1"/>
  <c r="Q424" i="1"/>
  <c r="Q402" i="1"/>
  <c r="R434" i="1"/>
  <c r="R466" i="1"/>
  <c r="R497" i="1"/>
  <c r="R529" i="1"/>
  <c r="R561" i="1"/>
  <c r="Q601" i="1"/>
  <c r="Q633" i="1"/>
  <c r="R722" i="1"/>
  <c r="Q355" i="1"/>
  <c r="R459" i="1"/>
  <c r="Q530" i="1"/>
  <c r="Q626" i="1"/>
  <c r="Q472" i="1"/>
  <c r="Q743" i="1"/>
  <c r="R46" i="1"/>
  <c r="R85" i="1"/>
  <c r="Q132" i="1"/>
  <c r="Q172" i="1"/>
  <c r="R212" i="1"/>
  <c r="Q260" i="1"/>
  <c r="Q292" i="1"/>
  <c r="R363" i="1"/>
  <c r="R490" i="1"/>
  <c r="R586" i="1"/>
  <c r="R376" i="1"/>
  <c r="Q623" i="1"/>
  <c r="R333" i="1"/>
  <c r="R380" i="1"/>
  <c r="Q420" i="1"/>
  <c r="Q460" i="1"/>
  <c r="Q491" i="1"/>
  <c r="Q523" i="1"/>
  <c r="Q555" i="1"/>
  <c r="Q587" i="1"/>
  <c r="Q619" i="1"/>
  <c r="Q659" i="1"/>
  <c r="R503" i="1"/>
  <c r="Q912" i="1"/>
  <c r="Q9" i="1"/>
  <c r="Q87" i="1"/>
  <c r="Q206" i="1"/>
  <c r="Q286" i="1"/>
  <c r="R357" i="1"/>
  <c r="Q397" i="1"/>
  <c r="R429" i="1"/>
  <c r="Q469" i="1"/>
  <c r="Q500" i="1"/>
  <c r="Q532" i="1"/>
  <c r="Q572" i="1"/>
  <c r="Q604" i="1"/>
  <c r="Q636" i="1"/>
  <c r="R764" i="1"/>
  <c r="R979" i="1"/>
  <c r="R233" i="1"/>
  <c r="Q440" i="1"/>
  <c r="R720" i="1"/>
  <c r="Q382" i="1"/>
  <c r="Q422" i="1"/>
  <c r="Q462" i="1"/>
  <c r="Q493" i="1"/>
  <c r="Q525" i="1"/>
  <c r="Q557" i="1"/>
  <c r="R589" i="1"/>
  <c r="R629" i="1"/>
  <c r="R661" i="1"/>
  <c r="Q606" i="1"/>
  <c r="R654" i="1"/>
  <c r="R899" i="1"/>
  <c r="R121" i="1"/>
  <c r="Q305" i="1"/>
  <c r="R487" i="1"/>
  <c r="R731" i="1"/>
  <c r="R858" i="1"/>
  <c r="R922" i="1"/>
  <c r="R66" i="1"/>
  <c r="R128" i="1"/>
  <c r="R192" i="1"/>
  <c r="R256" i="1"/>
  <c r="R320" i="1"/>
  <c r="R383" i="1"/>
  <c r="Q431" i="1"/>
  <c r="Q463" i="1"/>
  <c r="R494" i="1"/>
  <c r="Q534" i="1"/>
  <c r="R574" i="1"/>
  <c r="R748" i="1"/>
  <c r="R177" i="1"/>
  <c r="Q392" i="1"/>
  <c r="Q631" i="1"/>
  <c r="R225" i="1"/>
  <c r="Q966" i="1"/>
  <c r="Q824" i="1"/>
  <c r="R896" i="1"/>
  <c r="R40" i="1"/>
  <c r="R166" i="1"/>
  <c r="R294" i="1"/>
  <c r="Q815" i="1"/>
  <c r="R730" i="1"/>
  <c r="Q801" i="1"/>
  <c r="R881" i="1"/>
  <c r="Q961" i="1"/>
  <c r="R49" i="1"/>
  <c r="R80" i="1"/>
  <c r="Q167" i="1"/>
  <c r="Q231" i="1"/>
  <c r="Q263" i="1"/>
  <c r="R978" i="1"/>
  <c r="Q353" i="1"/>
  <c r="R724" i="1"/>
  <c r="Q149" i="1"/>
  <c r="Q756" i="1"/>
  <c r="Q851" i="1"/>
  <c r="Q59" i="1"/>
  <c r="Q806" i="1"/>
  <c r="Q253" i="1"/>
  <c r="R781" i="1"/>
  <c r="R852" i="1"/>
  <c r="R908" i="1"/>
  <c r="R980" i="1"/>
  <c r="R75" i="1"/>
  <c r="Q138" i="1"/>
  <c r="Q226" i="1"/>
  <c r="R314" i="1"/>
  <c r="R821" i="1"/>
  <c r="Q901" i="1"/>
  <c r="Q981" i="1"/>
  <c r="R29" i="1"/>
  <c r="R108" i="1"/>
  <c r="R155" i="1"/>
  <c r="R235" i="1"/>
  <c r="Q315" i="1"/>
  <c r="R834" i="1"/>
  <c r="Q926" i="1"/>
  <c r="R838" i="1"/>
  <c r="R799" i="1"/>
  <c r="R863" i="1"/>
  <c r="R927" i="1"/>
  <c r="R70" i="1"/>
  <c r="R133" i="1"/>
  <c r="R197" i="1"/>
  <c r="R261" i="1"/>
  <c r="R385" i="1"/>
  <c r="Q425" i="1"/>
  <c r="Q488" i="1"/>
  <c r="Q520" i="1"/>
  <c r="Q632" i="1"/>
  <c r="R721" i="1"/>
  <c r="R562" i="1"/>
  <c r="R426" i="1"/>
  <c r="Q466" i="1"/>
  <c r="Q529" i="1"/>
  <c r="R593" i="1"/>
  <c r="Q459" i="1"/>
  <c r="R570" i="1"/>
  <c r="Q174" i="1"/>
  <c r="Q302" i="1"/>
  <c r="Q761" i="1"/>
  <c r="Q800" i="1"/>
  <c r="Q832" i="1"/>
  <c r="Q872" i="1"/>
  <c r="R912" i="1"/>
  <c r="R976" i="1"/>
  <c r="R56" i="1"/>
  <c r="R118" i="1"/>
  <c r="R182" i="1"/>
  <c r="R246" i="1"/>
  <c r="R310" i="1"/>
  <c r="Q967" i="1"/>
  <c r="R738" i="1"/>
  <c r="Q778" i="1"/>
  <c r="Q809" i="1"/>
  <c r="R857" i="1"/>
  <c r="R889" i="1"/>
  <c r="Q929" i="1"/>
  <c r="Q969" i="1"/>
  <c r="R25" i="1"/>
  <c r="R57" i="1"/>
  <c r="R88" i="1"/>
  <c r="R127" i="1"/>
  <c r="Q175" i="1"/>
  <c r="Q207" i="1"/>
  <c r="Q239" i="1"/>
  <c r="R279" i="1"/>
  <c r="R342" i="1"/>
  <c r="R105" i="1"/>
  <c r="Q775" i="1"/>
  <c r="Q910" i="1"/>
  <c r="Q157" i="1"/>
  <c r="R788" i="1"/>
  <c r="Q780" i="1"/>
  <c r="Q867" i="1"/>
  <c r="Q963" i="1"/>
  <c r="Q90" i="1"/>
  <c r="Q241" i="1"/>
  <c r="Q181" i="1"/>
  <c r="Q749" i="1"/>
  <c r="Q789" i="1"/>
  <c r="R828" i="1"/>
  <c r="R868" i="1"/>
  <c r="R916" i="1"/>
  <c r="R956" i="1"/>
  <c r="R985" i="1"/>
  <c r="R44" i="1"/>
  <c r="R83" i="1"/>
  <c r="R114" i="1"/>
  <c r="Q146" i="1"/>
  <c r="Q194" i="1"/>
  <c r="R242" i="1"/>
  <c r="Q274" i="1"/>
  <c r="R330" i="1"/>
  <c r="R304" i="1"/>
  <c r="Q822" i="1"/>
  <c r="R726" i="1"/>
  <c r="Q766" i="1"/>
  <c r="R797" i="1"/>
  <c r="R829" i="1"/>
  <c r="R861" i="1"/>
  <c r="R909" i="1"/>
  <c r="Q957" i="1"/>
  <c r="Q7" i="1"/>
  <c r="R37" i="1"/>
  <c r="R84" i="1"/>
  <c r="R115" i="1"/>
  <c r="Q171" i="1"/>
  <c r="R203" i="1"/>
  <c r="Q251" i="1"/>
  <c r="R283" i="1"/>
  <c r="Q323" i="1"/>
  <c r="R362" i="1"/>
  <c r="R898" i="1"/>
  <c r="Q975" i="1"/>
  <c r="R727" i="1"/>
  <c r="R791" i="1"/>
  <c r="R854" i="1"/>
  <c r="R918" i="1"/>
  <c r="R982" i="1"/>
  <c r="Q858" i="1"/>
  <c r="R752" i="1"/>
  <c r="R815" i="1"/>
  <c r="R879" i="1"/>
  <c r="R943" i="1"/>
  <c r="R23" i="1"/>
  <c r="R86" i="1"/>
  <c r="R149" i="1"/>
  <c r="R213" i="1"/>
  <c r="R277" i="1"/>
  <c r="Q401" i="1"/>
  <c r="Q433" i="1"/>
  <c r="Q465" i="1"/>
  <c r="Q496" i="1"/>
  <c r="Q528" i="1"/>
  <c r="Q568" i="1"/>
  <c r="Q600" i="1"/>
  <c r="Q640" i="1"/>
  <c r="R371" i="1"/>
  <c r="R475" i="1"/>
  <c r="R594" i="1"/>
  <c r="R424" i="1"/>
  <c r="R402" i="1"/>
  <c r="Q442" i="1"/>
  <c r="Q474" i="1"/>
  <c r="Q505" i="1"/>
  <c r="Q537" i="1"/>
  <c r="Q569" i="1"/>
  <c r="R601" i="1"/>
  <c r="R633" i="1"/>
  <c r="Q722" i="1"/>
  <c r="R355" i="1"/>
  <c r="Q482" i="1"/>
  <c r="R554" i="1"/>
  <c r="R642" i="1"/>
  <c r="R472" i="1"/>
  <c r="Q8" i="1"/>
  <c r="Q54" i="1"/>
  <c r="R93" i="1"/>
  <c r="R132" i="1"/>
  <c r="R172" i="1"/>
  <c r="R220" i="1"/>
  <c r="Q268" i="1"/>
  <c r="R308" i="1"/>
  <c r="R395" i="1"/>
  <c r="Q490" i="1"/>
  <c r="Q610" i="1"/>
  <c r="Q376" i="1"/>
  <c r="R623" i="1"/>
  <c r="R340" i="1"/>
  <c r="Q388" i="1"/>
  <c r="R420" i="1"/>
  <c r="R460" i="1"/>
  <c r="R491" i="1"/>
  <c r="R523" i="1"/>
  <c r="R555" i="1"/>
  <c r="R587" i="1"/>
  <c r="R619" i="1"/>
  <c r="R659" i="1"/>
  <c r="Q567" i="1"/>
  <c r="Q920" i="1"/>
  <c r="Q16" i="1"/>
  <c r="Q111" i="1"/>
  <c r="Q222" i="1"/>
  <c r="Q294" i="1"/>
  <c r="Q365" i="1"/>
  <c r="R397" i="1"/>
  <c r="R437" i="1"/>
  <c r="R469" i="1"/>
  <c r="R500" i="1"/>
  <c r="R532" i="1"/>
  <c r="R572" i="1"/>
  <c r="R604" i="1"/>
  <c r="R636" i="1"/>
  <c r="R795" i="1"/>
  <c r="R12" i="1"/>
  <c r="R265" i="1"/>
  <c r="R440" i="1"/>
  <c r="Q279" i="1"/>
  <c r="R390" i="1"/>
  <c r="R422" i="1"/>
  <c r="R462" i="1"/>
  <c r="R493" i="1"/>
  <c r="R525" i="1"/>
  <c r="R557" i="1"/>
  <c r="R597" i="1"/>
  <c r="Q637" i="1"/>
  <c r="Q566" i="1"/>
  <c r="Q622" i="1"/>
  <c r="R740" i="1"/>
  <c r="R931" i="1"/>
  <c r="R161" i="1"/>
  <c r="R344" i="1"/>
  <c r="Q535" i="1"/>
  <c r="Q739" i="1"/>
  <c r="Q802" i="1"/>
  <c r="Q866" i="1"/>
  <c r="Q930" i="1"/>
  <c r="R11" i="1"/>
  <c r="Q73" i="1"/>
  <c r="R136" i="1"/>
  <c r="R200" i="1"/>
  <c r="Q264" i="1"/>
  <c r="R328" i="1"/>
  <c r="R391" i="1"/>
  <c r="R431" i="1"/>
  <c r="R463" i="1"/>
  <c r="Q502" i="1"/>
  <c r="R534" i="1"/>
  <c r="Q590" i="1"/>
  <c r="R891" i="1"/>
  <c r="R201" i="1"/>
  <c r="R392" i="1"/>
  <c r="V163" i="1" l="1"/>
  <c r="Z719" i="1"/>
  <c r="Y163" i="1"/>
  <c r="Z163" i="1"/>
  <c r="Y14" i="1"/>
  <c r="Z14" i="1"/>
  <c r="S14" i="1"/>
  <c r="V14" i="1"/>
  <c r="S708" i="1"/>
  <c r="V708" i="1"/>
  <c r="Z708" i="1"/>
  <c r="Y708" i="1"/>
  <c r="S690" i="1"/>
  <c r="V690" i="1"/>
  <c r="Y690" i="1"/>
  <c r="Z690" i="1"/>
  <c r="V694" i="1"/>
  <c r="S694" i="1"/>
  <c r="Y694" i="1"/>
  <c r="Z694" i="1"/>
  <c r="V706" i="1"/>
  <c r="S706" i="1"/>
  <c r="Z706" i="1"/>
  <c r="Y706" i="1"/>
  <c r="T689" i="1"/>
  <c r="U689" i="1"/>
  <c r="U701" i="1"/>
  <c r="T701" i="1"/>
  <c r="U685" i="1"/>
  <c r="T685" i="1"/>
  <c r="T684" i="1"/>
  <c r="U684" i="1"/>
  <c r="S688" i="1"/>
  <c r="V688" i="1"/>
  <c r="Y688" i="1"/>
  <c r="Z688" i="1"/>
  <c r="V693" i="1"/>
  <c r="S693" i="1"/>
  <c r="Y693" i="1"/>
  <c r="Z693" i="1"/>
  <c r="V714" i="1"/>
  <c r="S714" i="1"/>
  <c r="Z714" i="1"/>
  <c r="Y714" i="1"/>
  <c r="T681" i="1"/>
  <c r="U681" i="1"/>
  <c r="T691" i="1"/>
  <c r="U691" i="1"/>
  <c r="T686" i="1"/>
  <c r="U686" i="1"/>
  <c r="T697" i="1"/>
  <c r="U697" i="1"/>
  <c r="S691" i="1"/>
  <c r="V691" i="1"/>
  <c r="Y691" i="1"/>
  <c r="Z691" i="1"/>
  <c r="V701" i="1"/>
  <c r="S701" i="1"/>
  <c r="Y701" i="1"/>
  <c r="Z701" i="1"/>
  <c r="V710" i="1"/>
  <c r="S710" i="1"/>
  <c r="Z710" i="1"/>
  <c r="Y710" i="1"/>
  <c r="T699" i="1"/>
  <c r="U699" i="1"/>
  <c r="T687" i="1"/>
  <c r="U687" i="1"/>
  <c r="T690" i="1"/>
  <c r="U690" i="1"/>
  <c r="T706" i="1"/>
  <c r="U706" i="1"/>
  <c r="S684" i="1"/>
  <c r="V684" i="1"/>
  <c r="Y684" i="1"/>
  <c r="Z684" i="1"/>
  <c r="V686" i="1"/>
  <c r="S686" i="1"/>
  <c r="Y686" i="1"/>
  <c r="Z686" i="1"/>
  <c r="S709" i="1"/>
  <c r="V709" i="1"/>
  <c r="Z709" i="1"/>
  <c r="Y709" i="1"/>
  <c r="S713" i="1"/>
  <c r="V713" i="1"/>
  <c r="Y713" i="1"/>
  <c r="Z713" i="1"/>
  <c r="T704" i="1"/>
  <c r="U704" i="1"/>
  <c r="T710" i="1"/>
  <c r="U710" i="1"/>
  <c r="T683" i="1"/>
  <c r="U683" i="1"/>
  <c r="T708" i="1"/>
  <c r="U708" i="1"/>
  <c r="T713" i="1"/>
  <c r="U713" i="1"/>
  <c r="S682" i="1"/>
  <c r="V682" i="1"/>
  <c r="Z682" i="1"/>
  <c r="Y682" i="1"/>
  <c r="S696" i="1"/>
  <c r="V696" i="1"/>
  <c r="Z696" i="1"/>
  <c r="Y696" i="1"/>
  <c r="S707" i="1"/>
  <c r="V707" i="1"/>
  <c r="Y707" i="1"/>
  <c r="Z707" i="1"/>
  <c r="S711" i="1"/>
  <c r="V711" i="1"/>
  <c r="Z711" i="1"/>
  <c r="Y711" i="1"/>
  <c r="T712" i="1"/>
  <c r="U712" i="1"/>
  <c r="T705" i="1"/>
  <c r="U705" i="1"/>
  <c r="T682" i="1"/>
  <c r="U682" i="1"/>
  <c r="T716" i="1"/>
  <c r="U716" i="1"/>
  <c r="T694" i="1"/>
  <c r="U694" i="1"/>
  <c r="S683" i="1"/>
  <c r="V683" i="1"/>
  <c r="Y683" i="1"/>
  <c r="Z683" i="1"/>
  <c r="S699" i="1"/>
  <c r="V699" i="1"/>
  <c r="Z699" i="1"/>
  <c r="Y699" i="1"/>
  <c r="S703" i="1"/>
  <c r="V703" i="1"/>
  <c r="Z703" i="1"/>
  <c r="Y703" i="1"/>
  <c r="S712" i="1"/>
  <c r="V712" i="1"/>
  <c r="Z712" i="1"/>
  <c r="Y712" i="1"/>
  <c r="T698" i="1"/>
  <c r="U698" i="1"/>
  <c r="T707" i="1"/>
  <c r="U707" i="1"/>
  <c r="T714" i="1"/>
  <c r="U714" i="1"/>
  <c r="T695" i="1"/>
  <c r="U695" i="1"/>
  <c r="T700" i="1"/>
  <c r="U700" i="1"/>
  <c r="S692" i="1"/>
  <c r="V692" i="1"/>
  <c r="Y692" i="1"/>
  <c r="Z692" i="1"/>
  <c r="S697" i="1"/>
  <c r="V697" i="1"/>
  <c r="Y697" i="1"/>
  <c r="Z697" i="1"/>
  <c r="S704" i="1"/>
  <c r="V704" i="1"/>
  <c r="Y704" i="1"/>
  <c r="Z704" i="1"/>
  <c r="S717" i="1"/>
  <c r="V717" i="1"/>
  <c r="Z717" i="1"/>
  <c r="Y717" i="1"/>
  <c r="T696" i="1"/>
  <c r="U696" i="1"/>
  <c r="T709" i="1"/>
  <c r="U709" i="1"/>
  <c r="T715" i="1"/>
  <c r="U715" i="1"/>
  <c r="T703" i="1"/>
  <c r="U703" i="1"/>
  <c r="T717" i="1"/>
  <c r="U717" i="1"/>
  <c r="S689" i="1"/>
  <c r="V689" i="1"/>
  <c r="Y689" i="1"/>
  <c r="Z689" i="1"/>
  <c r="S695" i="1"/>
  <c r="V695" i="1"/>
  <c r="Z695" i="1"/>
  <c r="Y695" i="1"/>
  <c r="V702" i="1"/>
  <c r="S702" i="1"/>
  <c r="Y702" i="1"/>
  <c r="Z702" i="1"/>
  <c r="S716" i="1"/>
  <c r="V716" i="1"/>
  <c r="Y716" i="1"/>
  <c r="Z716" i="1"/>
  <c r="T692" i="1"/>
  <c r="U692" i="1"/>
  <c r="T711" i="1"/>
  <c r="U711" i="1"/>
  <c r="U693" i="1"/>
  <c r="T693" i="1"/>
  <c r="T688" i="1"/>
  <c r="U688" i="1"/>
  <c r="T702" i="1"/>
  <c r="U702" i="1"/>
  <c r="Y120" i="1"/>
  <c r="Z120" i="1"/>
  <c r="V120" i="1"/>
  <c r="S120" i="1"/>
  <c r="Y380" i="1"/>
  <c r="Z380" i="1"/>
  <c r="S380" i="1"/>
  <c r="V380" i="1"/>
  <c r="Y863" i="1"/>
  <c r="Z863" i="1"/>
  <c r="V863" i="1"/>
  <c r="S863" i="1"/>
  <c r="Z79" i="1"/>
  <c r="Y79" i="1"/>
  <c r="V79" i="1"/>
  <c r="S79" i="1"/>
  <c r="Z96" i="1"/>
  <c r="Y96" i="1"/>
  <c r="V96" i="1"/>
  <c r="S96" i="1"/>
  <c r="Y159" i="1"/>
  <c r="Z159" i="1"/>
  <c r="V159" i="1"/>
  <c r="S159" i="1"/>
  <c r="Z942" i="1"/>
  <c r="Y942" i="1"/>
  <c r="V942" i="1"/>
  <c r="S942" i="1"/>
  <c r="Y69" i="1"/>
  <c r="Z69" i="1"/>
  <c r="V69" i="1"/>
  <c r="S69" i="1"/>
  <c r="Z954" i="1"/>
  <c r="Y954" i="1"/>
  <c r="V954" i="1"/>
  <c r="S954" i="1"/>
  <c r="Y979" i="1"/>
  <c r="Z979" i="1"/>
  <c r="V979" i="1"/>
  <c r="S979" i="1"/>
  <c r="Z935" i="1"/>
  <c r="Y935" i="1"/>
  <c r="V935" i="1"/>
  <c r="S935" i="1"/>
  <c r="Z953" i="1"/>
  <c r="Y953" i="1"/>
  <c r="V953" i="1"/>
  <c r="S953" i="1"/>
  <c r="Y216" i="1"/>
  <c r="Z216" i="1"/>
  <c r="S216" i="1"/>
  <c r="V216" i="1"/>
  <c r="Z880" i="1"/>
  <c r="Y880" i="1"/>
  <c r="S880" i="1"/>
  <c r="V880" i="1"/>
  <c r="Z51" i="1"/>
  <c r="Y51" i="1"/>
  <c r="S51" i="1"/>
  <c r="V51" i="1"/>
  <c r="Y217" i="1"/>
  <c r="Z217" i="1"/>
  <c r="V217" i="1"/>
  <c r="S217" i="1"/>
  <c r="Z914" i="1"/>
  <c r="Y914" i="1"/>
  <c r="V914" i="1"/>
  <c r="S914" i="1"/>
  <c r="Y755" i="1"/>
  <c r="Z755" i="1"/>
  <c r="V755" i="1"/>
  <c r="S755" i="1"/>
  <c r="Z941" i="1"/>
  <c r="Y941" i="1"/>
  <c r="V941" i="1"/>
  <c r="S941" i="1"/>
  <c r="Z377" i="1"/>
  <c r="Y377" i="1"/>
  <c r="S377" i="1"/>
  <c r="V377" i="1"/>
  <c r="Z886" i="1"/>
  <c r="Y886" i="1"/>
  <c r="V886" i="1"/>
  <c r="S886" i="1"/>
  <c r="Z84" i="1"/>
  <c r="Y84" i="1"/>
  <c r="S84" i="1"/>
  <c r="V84" i="1"/>
  <c r="Z951" i="1"/>
  <c r="Y951" i="1"/>
  <c r="S951" i="1"/>
  <c r="V951" i="1"/>
  <c r="Y152" i="1"/>
  <c r="Z152" i="1"/>
  <c r="V152" i="1"/>
  <c r="S152" i="1"/>
  <c r="Y121" i="1"/>
  <c r="Z121" i="1"/>
  <c r="V121" i="1"/>
  <c r="S121" i="1"/>
  <c r="Z959" i="1"/>
  <c r="Y959" i="1"/>
  <c r="V959" i="1"/>
  <c r="S959" i="1"/>
  <c r="Y948" i="1"/>
  <c r="Z948" i="1"/>
  <c r="S948" i="1"/>
  <c r="V948" i="1"/>
  <c r="Z849" i="1"/>
  <c r="Y849" i="1"/>
  <c r="V849" i="1"/>
  <c r="S849" i="1"/>
  <c r="Z656" i="1"/>
  <c r="Y656" i="1"/>
  <c r="V656" i="1"/>
  <c r="S656" i="1"/>
  <c r="Z895" i="1"/>
  <c r="Y895" i="1"/>
  <c r="S895" i="1"/>
  <c r="V895" i="1"/>
  <c r="Z232" i="1"/>
  <c r="Y232" i="1"/>
  <c r="V232" i="1"/>
  <c r="S232" i="1"/>
  <c r="Z784" i="1"/>
  <c r="Y784" i="1"/>
  <c r="V784" i="1"/>
  <c r="S784" i="1"/>
  <c r="Y776" i="1"/>
  <c r="Z776" i="1"/>
  <c r="V776" i="1"/>
  <c r="S776" i="1"/>
  <c r="Z454" i="1"/>
  <c r="Y454" i="1"/>
  <c r="V454" i="1"/>
  <c r="S454" i="1"/>
  <c r="Y114" i="1"/>
  <c r="Z114" i="1"/>
  <c r="V114" i="1"/>
  <c r="S114" i="1"/>
  <c r="Z870" i="1"/>
  <c r="Y870" i="1"/>
  <c r="V870" i="1"/>
  <c r="S870" i="1"/>
  <c r="Z943" i="1"/>
  <c r="Y943" i="1"/>
  <c r="S943" i="1"/>
  <c r="V943" i="1"/>
  <c r="Y261" i="1"/>
  <c r="Z261" i="1"/>
  <c r="V261" i="1"/>
  <c r="S261" i="1"/>
  <c r="Z747" i="1"/>
  <c r="Y747" i="1"/>
  <c r="S747" i="1"/>
  <c r="V747" i="1"/>
  <c r="Z341" i="1"/>
  <c r="Y341" i="1"/>
  <c r="V341" i="1"/>
  <c r="S341" i="1"/>
  <c r="Z841" i="1"/>
  <c r="Y841" i="1"/>
  <c r="V841" i="1"/>
  <c r="S841" i="1"/>
  <c r="Z188" i="1"/>
  <c r="Y188" i="1"/>
  <c r="V188" i="1"/>
  <c r="S188" i="1"/>
  <c r="Z741" i="1"/>
  <c r="Y741" i="1"/>
  <c r="S741" i="1"/>
  <c r="V741" i="1"/>
  <c r="Y852" i="1"/>
  <c r="Z852" i="1"/>
  <c r="V852" i="1"/>
  <c r="S852" i="1"/>
  <c r="Z955" i="1"/>
  <c r="Y955" i="1"/>
  <c r="V955" i="1"/>
  <c r="S955" i="1"/>
  <c r="Y70" i="1"/>
  <c r="Z70" i="1"/>
  <c r="V70" i="1"/>
  <c r="S70" i="1"/>
  <c r="Z971" i="1"/>
  <c r="Y971" i="1"/>
  <c r="V971" i="1"/>
  <c r="S971" i="1"/>
  <c r="Y924" i="1"/>
  <c r="Z924" i="1"/>
  <c r="V924" i="1"/>
  <c r="S924" i="1"/>
  <c r="Z918" i="1"/>
  <c r="Y918" i="1"/>
  <c r="V918" i="1"/>
  <c r="S918" i="1"/>
  <c r="Z360" i="1"/>
  <c r="Y360" i="1"/>
  <c r="V360" i="1"/>
  <c r="S360" i="1"/>
  <c r="Z934" i="1"/>
  <c r="Y934" i="1"/>
  <c r="V934" i="1"/>
  <c r="S934" i="1"/>
  <c r="Z233" i="1"/>
  <c r="Y233" i="1"/>
  <c r="S233" i="1"/>
  <c r="V233" i="1"/>
  <c r="Z220" i="1"/>
  <c r="Y220" i="1"/>
  <c r="V220" i="1"/>
  <c r="S220" i="1"/>
  <c r="Z139" i="1"/>
  <c r="Y139" i="1"/>
  <c r="V139" i="1"/>
  <c r="S139" i="1"/>
  <c r="S678" i="1"/>
  <c r="Y678" i="1"/>
  <c r="Z678" i="1"/>
  <c r="V678" i="1"/>
  <c r="Z205" i="1"/>
  <c r="Y205" i="1"/>
  <c r="S205" i="1"/>
  <c r="V205" i="1"/>
  <c r="Y927" i="1"/>
  <c r="Z927" i="1"/>
  <c r="V927" i="1"/>
  <c r="S927" i="1"/>
  <c r="Y945" i="1"/>
  <c r="Z945" i="1"/>
  <c r="V945" i="1"/>
  <c r="S945" i="1"/>
  <c r="Z374" i="1"/>
  <c r="Y374" i="1"/>
  <c r="V374" i="1"/>
  <c r="S374" i="1"/>
  <c r="Z850" i="1"/>
  <c r="Y850" i="1"/>
  <c r="S850" i="1"/>
  <c r="V850" i="1"/>
  <c r="Z147" i="1"/>
  <c r="Y147" i="1"/>
  <c r="V147" i="1"/>
  <c r="S147" i="1"/>
  <c r="Y218" i="1"/>
  <c r="Z218" i="1"/>
  <c r="V218" i="1"/>
  <c r="S218" i="1"/>
  <c r="Z201" i="1"/>
  <c r="Y201" i="1"/>
  <c r="V201" i="1"/>
  <c r="S201" i="1"/>
  <c r="Z10" i="1"/>
  <c r="Y10" i="1"/>
  <c r="S10" i="1"/>
  <c r="V10" i="1"/>
  <c r="Z82" i="1"/>
  <c r="Y82" i="1"/>
  <c r="S82" i="1"/>
  <c r="V82" i="1"/>
  <c r="S675" i="1"/>
  <c r="Y675" i="1"/>
  <c r="Z675" i="1"/>
  <c r="V675" i="1"/>
  <c r="Z781" i="1"/>
  <c r="Y781" i="1"/>
  <c r="S781" i="1"/>
  <c r="V781" i="1"/>
  <c r="Y265" i="1"/>
  <c r="Z265" i="1"/>
  <c r="V265" i="1"/>
  <c r="S265" i="1"/>
  <c r="Z923" i="1"/>
  <c r="Y923" i="1"/>
  <c r="V923" i="1"/>
  <c r="S923" i="1"/>
  <c r="Z237" i="1"/>
  <c r="Y237" i="1"/>
  <c r="S237" i="1"/>
  <c r="V237" i="1"/>
  <c r="Z291" i="1"/>
  <c r="Y291" i="1"/>
  <c r="V291" i="1"/>
  <c r="S291" i="1"/>
  <c r="Z18" i="1"/>
  <c r="Y18" i="1"/>
  <c r="S18" i="1"/>
  <c r="V18" i="1"/>
  <c r="Y985" i="1"/>
  <c r="Z985" i="1"/>
  <c r="S985" i="1"/>
  <c r="V985" i="1"/>
  <c r="Z143" i="1"/>
  <c r="Y143" i="1"/>
  <c r="V143" i="1"/>
  <c r="S143" i="1"/>
  <c r="Y287" i="1"/>
  <c r="Z287" i="1"/>
  <c r="S287" i="1"/>
  <c r="V287" i="1"/>
  <c r="Z11" i="1"/>
  <c r="Y11" i="1"/>
  <c r="V11" i="1"/>
  <c r="S11" i="1"/>
  <c r="S665" i="1"/>
  <c r="Y665" i="1"/>
  <c r="Z665" i="1"/>
  <c r="V665" i="1"/>
  <c r="Y719" i="1"/>
  <c r="Z102" i="1"/>
  <c r="Y667" i="1"/>
  <c r="Z667" i="1"/>
  <c r="Z673" i="1"/>
  <c r="Y673" i="1"/>
  <c r="Y729" i="1"/>
  <c r="Z680" i="1"/>
  <c r="Y680" i="1"/>
  <c r="Y664" i="1"/>
  <c r="Z664" i="1"/>
  <c r="Y242" i="1"/>
  <c r="Y672" i="1"/>
  <c r="Z672" i="1"/>
  <c r="Y679" i="1"/>
  <c r="Z679" i="1"/>
  <c r="Y83" i="1"/>
  <c r="Y721" i="1"/>
  <c r="Y946" i="1"/>
  <c r="Y668" i="1"/>
  <c r="Z668" i="1"/>
  <c r="Y677" i="1"/>
  <c r="Z677" i="1"/>
  <c r="Y88" i="1"/>
  <c r="Y15" i="1"/>
  <c r="Y916" i="1"/>
  <c r="Y972" i="1"/>
  <c r="Y347" i="1"/>
  <c r="Y475" i="1"/>
  <c r="Y663" i="1"/>
  <c r="Z663" i="1"/>
  <c r="Y671" i="1"/>
  <c r="Z671" i="1"/>
  <c r="Y956" i="1"/>
  <c r="Y92" i="1"/>
  <c r="Y837" i="1"/>
  <c r="Z669" i="1"/>
  <c r="Y669" i="1"/>
  <c r="Y676" i="1"/>
  <c r="Z676" i="1"/>
  <c r="Y674" i="1"/>
  <c r="Z674" i="1"/>
  <c r="Y670" i="1"/>
  <c r="Z670" i="1"/>
  <c r="U667" i="1"/>
  <c r="S680" i="1"/>
  <c r="V680" i="1"/>
  <c r="S664" i="1"/>
  <c r="V664" i="1"/>
  <c r="U676" i="1"/>
  <c r="U670" i="1"/>
  <c r="U679" i="1"/>
  <c r="S672" i="1"/>
  <c r="V672" i="1"/>
  <c r="S679" i="1"/>
  <c r="V679" i="1"/>
  <c r="U675" i="1"/>
  <c r="T680" i="1"/>
  <c r="U680" i="1"/>
  <c r="S673" i="1"/>
  <c r="V673" i="1"/>
  <c r="S668" i="1"/>
  <c r="V668" i="1"/>
  <c r="S677" i="1"/>
  <c r="V677" i="1"/>
  <c r="U678" i="1"/>
  <c r="U666" i="1"/>
  <c r="S663" i="1"/>
  <c r="V663" i="1"/>
  <c r="S671" i="1"/>
  <c r="V671" i="1"/>
  <c r="U668" i="1"/>
  <c r="U671" i="1"/>
  <c r="S669" i="1"/>
  <c r="V669" i="1"/>
  <c r="U664" i="1"/>
  <c r="U677" i="1"/>
  <c r="U665" i="1"/>
  <c r="S676" i="1"/>
  <c r="V676" i="1"/>
  <c r="U674" i="1"/>
  <c r="U663" i="1"/>
  <c r="U672" i="1"/>
  <c r="S667" i="1"/>
  <c r="V667" i="1"/>
  <c r="S674" i="1"/>
  <c r="V674" i="1"/>
  <c r="S670" i="1"/>
  <c r="V670" i="1"/>
  <c r="U673" i="1"/>
  <c r="U669" i="1"/>
  <c r="V719" i="1"/>
  <c r="Z173" i="1"/>
  <c r="Y173" i="1"/>
  <c r="V173" i="1"/>
  <c r="S173" i="1"/>
  <c r="Y875" i="1"/>
  <c r="Z875" i="1"/>
  <c r="V875" i="1"/>
  <c r="S875" i="1"/>
  <c r="Z321" i="1"/>
  <c r="Y321" i="1"/>
  <c r="V321" i="1"/>
  <c r="S321" i="1"/>
  <c r="Z31" i="1"/>
  <c r="Y31" i="1"/>
  <c r="V31" i="1"/>
  <c r="S31" i="1"/>
  <c r="Z109" i="1"/>
  <c r="Y109" i="1"/>
  <c r="V109" i="1"/>
  <c r="S109" i="1"/>
  <c r="Z394" i="1"/>
  <c r="Y394" i="1"/>
  <c r="V394" i="1"/>
  <c r="S394" i="1"/>
  <c r="Z131" i="1"/>
  <c r="Y131" i="1"/>
  <c r="V131" i="1"/>
  <c r="S131" i="1"/>
  <c r="Z846" i="1"/>
  <c r="Y846" i="1"/>
  <c r="V846" i="1"/>
  <c r="S846" i="1"/>
  <c r="Z799" i="1"/>
  <c r="Y799" i="1"/>
  <c r="V799" i="1"/>
  <c r="S799" i="1"/>
  <c r="Z518" i="1"/>
  <c r="Y518" i="1"/>
  <c r="V518" i="1"/>
  <c r="S518" i="1"/>
  <c r="Z129" i="1"/>
  <c r="Y129" i="1"/>
  <c r="S129" i="1"/>
  <c r="V129" i="1"/>
  <c r="Z765" i="1"/>
  <c r="Y765" i="1"/>
  <c r="V765" i="1"/>
  <c r="S765" i="1"/>
  <c r="Y892" i="1"/>
  <c r="Z892" i="1"/>
  <c r="V892" i="1"/>
  <c r="S892" i="1"/>
  <c r="Z337" i="1"/>
  <c r="Y337" i="1"/>
  <c r="V337" i="1"/>
  <c r="S337" i="1"/>
  <c r="Z89" i="1"/>
  <c r="Y89" i="1"/>
  <c r="V89" i="1"/>
  <c r="S89" i="1"/>
  <c r="Z229" i="1"/>
  <c r="Y229" i="1"/>
  <c r="V229" i="1"/>
  <c r="S229" i="1"/>
  <c r="Y333" i="1"/>
  <c r="Z333" i="1"/>
  <c r="V333" i="1"/>
  <c r="S333" i="1"/>
  <c r="Z913" i="1"/>
  <c r="Y913" i="1"/>
  <c r="V913" i="1"/>
  <c r="S913" i="1"/>
  <c r="Z877" i="1"/>
  <c r="Y877" i="1"/>
  <c r="V877" i="1"/>
  <c r="S877" i="1"/>
  <c r="Y446" i="1"/>
  <c r="Z446" i="1"/>
  <c r="V446" i="1"/>
  <c r="S446" i="1"/>
  <c r="Y36" i="1"/>
  <c r="Z36" i="1"/>
  <c r="V36" i="1"/>
  <c r="S36" i="1"/>
  <c r="Z44" i="1"/>
  <c r="Y44" i="1"/>
  <c r="V44" i="1"/>
  <c r="S44" i="1"/>
  <c r="Y777" i="1"/>
  <c r="Z777" i="1"/>
  <c r="V777" i="1"/>
  <c r="S777" i="1"/>
  <c r="Z186" i="1"/>
  <c r="Y186" i="1"/>
  <c r="V186" i="1"/>
  <c r="S186" i="1"/>
  <c r="Z905" i="1"/>
  <c r="Y905" i="1"/>
  <c r="V905" i="1"/>
  <c r="S905" i="1"/>
  <c r="Z860" i="1"/>
  <c r="Y860" i="1"/>
  <c r="V860" i="1"/>
  <c r="S860" i="1"/>
  <c r="Z370" i="1"/>
  <c r="Y370" i="1"/>
  <c r="V370" i="1"/>
  <c r="S370" i="1"/>
  <c r="Z117" i="1"/>
  <c r="Y117" i="1"/>
  <c r="V117" i="1"/>
  <c r="S117" i="1"/>
  <c r="Z817" i="1"/>
  <c r="Y817" i="1"/>
  <c r="V817" i="1"/>
  <c r="S817" i="1"/>
  <c r="Y574" i="1"/>
  <c r="Z574" i="1"/>
  <c r="V574" i="1"/>
  <c r="S574" i="1"/>
  <c r="Z428" i="1"/>
  <c r="Y428" i="1"/>
  <c r="V428" i="1"/>
  <c r="S428" i="1"/>
  <c r="Z93" i="1"/>
  <c r="Y93" i="1"/>
  <c r="V93" i="1"/>
  <c r="S93" i="1"/>
  <c r="Z745" i="1"/>
  <c r="Y745" i="1"/>
  <c r="V745" i="1"/>
  <c r="S745" i="1"/>
  <c r="Y838" i="1"/>
  <c r="Z838" i="1"/>
  <c r="V838" i="1"/>
  <c r="S838" i="1"/>
  <c r="Z303" i="1"/>
  <c r="Y303" i="1"/>
  <c r="V303" i="1"/>
  <c r="S303" i="1"/>
  <c r="Z46" i="1"/>
  <c r="Y46" i="1"/>
  <c r="V46" i="1"/>
  <c r="S46" i="1"/>
  <c r="Y124" i="1"/>
  <c r="Z124" i="1"/>
  <c r="S124" i="1"/>
  <c r="V124" i="1"/>
  <c r="Z243" i="1"/>
  <c r="Y243" i="1"/>
  <c r="V243" i="1"/>
  <c r="S243" i="1"/>
  <c r="Y889" i="1"/>
  <c r="Z889" i="1"/>
  <c r="V889" i="1"/>
  <c r="S889" i="1"/>
  <c r="Z779" i="1"/>
  <c r="Y779" i="1"/>
  <c r="V779" i="1"/>
  <c r="S779" i="1"/>
  <c r="Z399" i="1"/>
  <c r="Y399" i="1"/>
  <c r="V399" i="1"/>
  <c r="S399" i="1"/>
  <c r="Y909" i="1"/>
  <c r="Z909" i="1"/>
  <c r="V909" i="1"/>
  <c r="S909" i="1"/>
  <c r="Z893" i="1"/>
  <c r="Y893" i="1"/>
  <c r="V893" i="1"/>
  <c r="S893" i="1"/>
  <c r="Z608" i="1"/>
  <c r="Y608" i="1"/>
  <c r="V608" i="1"/>
  <c r="S608" i="1"/>
  <c r="Z162" i="1"/>
  <c r="Y162" i="1"/>
  <c r="V162" i="1"/>
  <c r="S162" i="1"/>
  <c r="Z884" i="1"/>
  <c r="Y884" i="1"/>
  <c r="V884" i="1"/>
  <c r="S884" i="1"/>
  <c r="Y335" i="1"/>
  <c r="Z335" i="1"/>
  <c r="V335" i="1"/>
  <c r="S335" i="1"/>
  <c r="Z318" i="1"/>
  <c r="Y318" i="1"/>
  <c r="V318" i="1"/>
  <c r="S318" i="1"/>
  <c r="Z95" i="1"/>
  <c r="Y95" i="1"/>
  <c r="V95" i="1"/>
  <c r="S95" i="1"/>
  <c r="Z783" i="1"/>
  <c r="Y783" i="1"/>
  <c r="V783" i="1"/>
  <c r="S783" i="1"/>
  <c r="Y212" i="1"/>
  <c r="Z212" i="1"/>
  <c r="V212" i="1"/>
  <c r="S212" i="1"/>
  <c r="Z393" i="1"/>
  <c r="Y393" i="1"/>
  <c r="V393" i="1"/>
  <c r="S393" i="1"/>
  <c r="Z50" i="1"/>
  <c r="Y50" i="1"/>
  <c r="V50" i="1"/>
  <c r="S50" i="1"/>
  <c r="Z586" i="1"/>
  <c r="Y586" i="1"/>
  <c r="V586" i="1"/>
  <c r="S586" i="1"/>
  <c r="Z643" i="1"/>
  <c r="Y643" i="1"/>
  <c r="V643" i="1"/>
  <c r="S643" i="1"/>
  <c r="Z257" i="1"/>
  <c r="Y257" i="1"/>
  <c r="V257" i="1"/>
  <c r="S257" i="1"/>
  <c r="Z879" i="1"/>
  <c r="Y879" i="1"/>
  <c r="V879" i="1"/>
  <c r="S879" i="1"/>
  <c r="Y796" i="1"/>
  <c r="Z796" i="1"/>
  <c r="V796" i="1"/>
  <c r="S796" i="1"/>
  <c r="Y211" i="1"/>
  <c r="Z211" i="1"/>
  <c r="V211" i="1"/>
  <c r="S211" i="1"/>
  <c r="Y826" i="1"/>
  <c r="Z826" i="1"/>
  <c r="V826" i="1"/>
  <c r="S826" i="1"/>
  <c r="Y379" i="1"/>
  <c r="Z379" i="1"/>
  <c r="V379" i="1"/>
  <c r="S379" i="1"/>
  <c r="Y349" i="1"/>
  <c r="Z349" i="1"/>
  <c r="V349" i="1"/>
  <c r="S349" i="1"/>
  <c r="Y869" i="1"/>
  <c r="Z869" i="1"/>
  <c r="V869" i="1"/>
  <c r="S869" i="1"/>
  <c r="Z839" i="1"/>
  <c r="Y839" i="1"/>
  <c r="V839" i="1"/>
  <c r="S839" i="1"/>
  <c r="Z544" i="1"/>
  <c r="Y544" i="1"/>
  <c r="V544" i="1"/>
  <c r="S544" i="1"/>
  <c r="Z150" i="1"/>
  <c r="Y150" i="1"/>
  <c r="V150" i="1"/>
  <c r="S150" i="1"/>
  <c r="Z868" i="1"/>
  <c r="Y868" i="1"/>
  <c r="V868" i="1"/>
  <c r="S868" i="1"/>
  <c r="Y196" i="1"/>
  <c r="Z196" i="1"/>
  <c r="V196" i="1"/>
  <c r="S196" i="1"/>
  <c r="Z234" i="1"/>
  <c r="Y234" i="1"/>
  <c r="V234" i="1"/>
  <c r="S234" i="1"/>
  <c r="Z76" i="1"/>
  <c r="Y76" i="1"/>
  <c r="V76" i="1"/>
  <c r="S76" i="1"/>
  <c r="Z770" i="1"/>
  <c r="Y770" i="1"/>
  <c r="V770" i="1"/>
  <c r="S770" i="1"/>
  <c r="Y67" i="1"/>
  <c r="Z67" i="1"/>
  <c r="V67" i="1"/>
  <c r="S67" i="1"/>
  <c r="Z340" i="1"/>
  <c r="Y340" i="1"/>
  <c r="V340" i="1"/>
  <c r="S340" i="1"/>
  <c r="Z19" i="1"/>
  <c r="Y19" i="1"/>
  <c r="V19" i="1"/>
  <c r="S19" i="1"/>
  <c r="Z252" i="1"/>
  <c r="Y252" i="1"/>
  <c r="V252" i="1"/>
  <c r="S252" i="1"/>
  <c r="Z589" i="1"/>
  <c r="Y589" i="1"/>
  <c r="V589" i="1"/>
  <c r="S589" i="1"/>
  <c r="Z214" i="1"/>
  <c r="Y214" i="1"/>
  <c r="V214" i="1"/>
  <c r="S214" i="1"/>
  <c r="Z862" i="1"/>
  <c r="Y862" i="1"/>
  <c r="V862" i="1"/>
  <c r="S862" i="1"/>
  <c r="Z615" i="1"/>
  <c r="Y615" i="1"/>
  <c r="V615" i="1"/>
  <c r="S615" i="1"/>
  <c r="Y190" i="1"/>
  <c r="Z190" i="1"/>
  <c r="V190" i="1"/>
  <c r="S190" i="1"/>
  <c r="Z795" i="1"/>
  <c r="Y795" i="1"/>
  <c r="V795" i="1"/>
  <c r="S795" i="1"/>
  <c r="Y170" i="1"/>
  <c r="Z170" i="1"/>
  <c r="V170" i="1"/>
  <c r="S170" i="1"/>
  <c r="Y332" i="1"/>
  <c r="Z332" i="1"/>
  <c r="V332" i="1"/>
  <c r="S332" i="1"/>
  <c r="Y819" i="1"/>
  <c r="Z819" i="1"/>
  <c r="V819" i="1"/>
  <c r="S819" i="1"/>
  <c r="Y660" i="1"/>
  <c r="Z660" i="1"/>
  <c r="V660" i="1"/>
  <c r="S660" i="1"/>
  <c r="Z437" i="1"/>
  <c r="Y437" i="1"/>
  <c r="V437" i="1"/>
  <c r="S437" i="1"/>
  <c r="Z135" i="1"/>
  <c r="Y135" i="1"/>
  <c r="V135" i="1"/>
  <c r="S135" i="1"/>
  <c r="Z847" i="1"/>
  <c r="Y847" i="1"/>
  <c r="V847" i="1"/>
  <c r="S847" i="1"/>
  <c r="Y106" i="1"/>
  <c r="Z106" i="1"/>
  <c r="V106" i="1"/>
  <c r="S106" i="1"/>
  <c r="Z202" i="1"/>
  <c r="Y202" i="1"/>
  <c r="V202" i="1"/>
  <c r="S202" i="1"/>
  <c r="Z26" i="1"/>
  <c r="Y26" i="1"/>
  <c r="V26" i="1"/>
  <c r="S26" i="1"/>
  <c r="Z356" i="1"/>
  <c r="Y356" i="1"/>
  <c r="V356" i="1"/>
  <c r="S356" i="1"/>
  <c r="Y754" i="1"/>
  <c r="Z754" i="1"/>
  <c r="V754" i="1"/>
  <c r="S754" i="1"/>
  <c r="Z313" i="1"/>
  <c r="Y313" i="1"/>
  <c r="V313" i="1"/>
  <c r="S313" i="1"/>
  <c r="Z922" i="1"/>
  <c r="Y922" i="1"/>
  <c r="V922" i="1"/>
  <c r="S922" i="1"/>
  <c r="Y407" i="1"/>
  <c r="Z407" i="1"/>
  <c r="V407" i="1"/>
  <c r="S407" i="1"/>
  <c r="Z503" i="1"/>
  <c r="Y503" i="1"/>
  <c r="V503" i="1"/>
  <c r="S503" i="1"/>
  <c r="Z200" i="1"/>
  <c r="Y200" i="1"/>
  <c r="V200" i="1"/>
  <c r="S200" i="1"/>
  <c r="Z840" i="1"/>
  <c r="Y840" i="1"/>
  <c r="V840" i="1"/>
  <c r="S840" i="1"/>
  <c r="Z564" i="1"/>
  <c r="Y564" i="1"/>
  <c r="V564" i="1"/>
  <c r="S564" i="1"/>
  <c r="Z168" i="1"/>
  <c r="Y168" i="1"/>
  <c r="V168" i="1"/>
  <c r="S168" i="1"/>
  <c r="Z752" i="1"/>
  <c r="Y752" i="1"/>
  <c r="V752" i="1"/>
  <c r="S752" i="1"/>
  <c r="Y738" i="1"/>
  <c r="Z738" i="1"/>
  <c r="V738" i="1"/>
  <c r="S738" i="1"/>
  <c r="Y283" i="1"/>
  <c r="Z283" i="1"/>
  <c r="V283" i="1"/>
  <c r="S283" i="1"/>
  <c r="Y793" i="1"/>
  <c r="Z793" i="1"/>
  <c r="V793" i="1"/>
  <c r="S793" i="1"/>
  <c r="Y351" i="1"/>
  <c r="Z351" i="1"/>
  <c r="V351" i="1"/>
  <c r="S351" i="1"/>
  <c r="Z395" i="1"/>
  <c r="Y395" i="1"/>
  <c r="V395" i="1"/>
  <c r="S395" i="1"/>
  <c r="Z119" i="1"/>
  <c r="Y119" i="1"/>
  <c r="V119" i="1"/>
  <c r="S119" i="1"/>
  <c r="Z818" i="1"/>
  <c r="Y818" i="1"/>
  <c r="V818" i="1"/>
  <c r="S818" i="1"/>
  <c r="Z650" i="1"/>
  <c r="Y650" i="1"/>
  <c r="V650" i="1"/>
  <c r="S650" i="1"/>
  <c r="Z185" i="1"/>
  <c r="Y185" i="1"/>
  <c r="V185" i="1"/>
  <c r="S185" i="1"/>
  <c r="Z903" i="1"/>
  <c r="Y903" i="1"/>
  <c r="V903" i="1"/>
  <c r="S903" i="1"/>
  <c r="Z198" i="1"/>
  <c r="Y198" i="1"/>
  <c r="V198" i="1"/>
  <c r="S198" i="1"/>
  <c r="Z597" i="1"/>
  <c r="Y597" i="1"/>
  <c r="V597" i="1"/>
  <c r="S597" i="1"/>
  <c r="Z258" i="1"/>
  <c r="Y258" i="1"/>
  <c r="S258" i="1"/>
  <c r="V258" i="1"/>
  <c r="Z900" i="1"/>
  <c r="Y900" i="1"/>
  <c r="V900" i="1"/>
  <c r="S900" i="1"/>
  <c r="Y245" i="1"/>
  <c r="Z245" i="1"/>
  <c r="V245" i="1"/>
  <c r="S245" i="1"/>
  <c r="Z427" i="1"/>
  <c r="Y427" i="1"/>
  <c r="V427" i="1"/>
  <c r="S427" i="1"/>
  <c r="Z178" i="1"/>
  <c r="Y178" i="1"/>
  <c r="V178" i="1"/>
  <c r="S178" i="1"/>
  <c r="Z807" i="1"/>
  <c r="Y807" i="1"/>
  <c r="V807" i="1"/>
  <c r="S807" i="1"/>
  <c r="Y452" i="1"/>
  <c r="Z452" i="1"/>
  <c r="V452" i="1"/>
  <c r="S452" i="1"/>
  <c r="Z103" i="1"/>
  <c r="Y103" i="1"/>
  <c r="V103" i="1"/>
  <c r="S103" i="1"/>
  <c r="Y731" i="1"/>
  <c r="Z731" i="1"/>
  <c r="V731" i="1"/>
  <c r="S731" i="1"/>
  <c r="Y658" i="1"/>
  <c r="Z658" i="1"/>
  <c r="V658" i="1"/>
  <c r="S658" i="1"/>
  <c r="Y219" i="1"/>
  <c r="Z219" i="1"/>
  <c r="V219" i="1"/>
  <c r="S219" i="1"/>
  <c r="Z772" i="1"/>
  <c r="Y772" i="1"/>
  <c r="V772" i="1"/>
  <c r="S772" i="1"/>
  <c r="Z478" i="1"/>
  <c r="Y478" i="1"/>
  <c r="S478" i="1"/>
  <c r="V478" i="1"/>
  <c r="Y228" i="1"/>
  <c r="Z228" i="1"/>
  <c r="V228" i="1"/>
  <c r="S228" i="1"/>
  <c r="Z371" i="1"/>
  <c r="Y371" i="1"/>
  <c r="V371" i="1"/>
  <c r="S371" i="1"/>
  <c r="Z78" i="1"/>
  <c r="Y78" i="1"/>
  <c r="V78" i="1"/>
  <c r="S78" i="1"/>
  <c r="Z771" i="1"/>
  <c r="Y771" i="1"/>
  <c r="V771" i="1"/>
  <c r="S771" i="1"/>
  <c r="Z540" i="1"/>
  <c r="Y540" i="1"/>
  <c r="V540" i="1"/>
  <c r="S540" i="1"/>
  <c r="Z161" i="1"/>
  <c r="Y161" i="1"/>
  <c r="V161" i="1"/>
  <c r="S161" i="1"/>
  <c r="Z883" i="1"/>
  <c r="Y883" i="1"/>
  <c r="V883" i="1"/>
  <c r="S883" i="1"/>
  <c r="Z68" i="1"/>
  <c r="Y68" i="1"/>
  <c r="V68" i="1"/>
  <c r="S68" i="1"/>
  <c r="Z647" i="1"/>
  <c r="Y647" i="1"/>
  <c r="V647" i="1"/>
  <c r="S647" i="1"/>
  <c r="Z184" i="1"/>
  <c r="Y184" i="1"/>
  <c r="V184" i="1"/>
  <c r="S184" i="1"/>
  <c r="Z811" i="1"/>
  <c r="Y811" i="1"/>
  <c r="S811" i="1"/>
  <c r="V811" i="1"/>
  <c r="Y153" i="1"/>
  <c r="Z153" i="1"/>
  <c r="V153" i="1"/>
  <c r="S153" i="1"/>
  <c r="Z389" i="1"/>
  <c r="Y389" i="1"/>
  <c r="V389" i="1"/>
  <c r="S389" i="1"/>
  <c r="Z144" i="1"/>
  <c r="Y144" i="1"/>
  <c r="V144" i="1"/>
  <c r="S144" i="1"/>
  <c r="Z763" i="1"/>
  <c r="Y763" i="1"/>
  <c r="V763" i="1"/>
  <c r="S763" i="1"/>
  <c r="Z405" i="1"/>
  <c r="Y405" i="1"/>
  <c r="V405" i="1"/>
  <c r="S405" i="1"/>
  <c r="Z63" i="1"/>
  <c r="Y63" i="1"/>
  <c r="V63" i="1"/>
  <c r="S63" i="1"/>
  <c r="Z638" i="1"/>
  <c r="Y638" i="1"/>
  <c r="V638" i="1"/>
  <c r="S638" i="1"/>
  <c r="Y613" i="1"/>
  <c r="Z613" i="1"/>
  <c r="V613" i="1"/>
  <c r="S613" i="1"/>
  <c r="Y136" i="1"/>
  <c r="Z136" i="1"/>
  <c r="V136" i="1"/>
  <c r="S136" i="1"/>
  <c r="Y728" i="1"/>
  <c r="Z728" i="1"/>
  <c r="V728" i="1"/>
  <c r="S728" i="1"/>
  <c r="Z298" i="1"/>
  <c r="Y298" i="1"/>
  <c r="V298" i="1"/>
  <c r="S298" i="1"/>
  <c r="Y140" i="1"/>
  <c r="Z140" i="1"/>
  <c r="V140" i="1"/>
  <c r="S140" i="1"/>
  <c r="Z348" i="1"/>
  <c r="Y348" i="1"/>
  <c r="S348" i="1"/>
  <c r="V348" i="1"/>
  <c r="Z60" i="1"/>
  <c r="Y60" i="1"/>
  <c r="V60" i="1"/>
  <c r="S60" i="1"/>
  <c r="Z213" i="1"/>
  <c r="Y213" i="1"/>
  <c r="V213" i="1"/>
  <c r="S213" i="1"/>
  <c r="Z434" i="1"/>
  <c r="Y434" i="1"/>
  <c r="V434" i="1"/>
  <c r="S434" i="1"/>
  <c r="Z148" i="1"/>
  <c r="Y148" i="1"/>
  <c r="V148" i="1"/>
  <c r="S148" i="1"/>
  <c r="Z864" i="1"/>
  <c r="Y864" i="1"/>
  <c r="S864" i="1"/>
  <c r="V864" i="1"/>
  <c r="Z917" i="1"/>
  <c r="Y917" i="1"/>
  <c r="V917" i="1"/>
  <c r="S917" i="1"/>
  <c r="Z593" i="1"/>
  <c r="Y593" i="1"/>
  <c r="V593" i="1"/>
  <c r="S593" i="1"/>
  <c r="Z160" i="1"/>
  <c r="Y160" i="1"/>
  <c r="V160" i="1"/>
  <c r="S160" i="1"/>
  <c r="Z782" i="1"/>
  <c r="Y782" i="1"/>
  <c r="V782" i="1"/>
  <c r="S782" i="1"/>
  <c r="Y42" i="1"/>
  <c r="Z42" i="1"/>
  <c r="V42" i="1"/>
  <c r="S42" i="1"/>
  <c r="Z359" i="1"/>
  <c r="Y359" i="1"/>
  <c r="V359" i="1"/>
  <c r="S359" i="1"/>
  <c r="Z113" i="1"/>
  <c r="Y113" i="1"/>
  <c r="V113" i="1"/>
  <c r="S113" i="1"/>
  <c r="Z412" i="1"/>
  <c r="Y412" i="1"/>
  <c r="V412" i="1"/>
  <c r="S412" i="1"/>
  <c r="Z350" i="1"/>
  <c r="Y350" i="1"/>
  <c r="V350" i="1"/>
  <c r="S350" i="1"/>
  <c r="Y38" i="1"/>
  <c r="Z38" i="1"/>
  <c r="V38" i="1"/>
  <c r="S38" i="1"/>
  <c r="Z125" i="1"/>
  <c r="Y125" i="1"/>
  <c r="V125" i="1"/>
  <c r="S125" i="1"/>
  <c r="Y560" i="1"/>
  <c r="Z560" i="1"/>
  <c r="V560" i="1"/>
  <c r="S560" i="1"/>
  <c r="Y98" i="1"/>
  <c r="Z98" i="1"/>
  <c r="V98" i="1"/>
  <c r="S98" i="1"/>
  <c r="V828" i="1"/>
  <c r="Y828" i="1"/>
  <c r="Z339" i="1"/>
  <c r="S346" i="1"/>
  <c r="Y57" i="1"/>
  <c r="AA57" i="1" s="1"/>
  <c r="V891" i="1"/>
  <c r="Y833" i="1"/>
  <c r="AA833" i="1" s="1"/>
  <c r="V814" i="1"/>
  <c r="S339" i="1"/>
  <c r="Y657" i="1"/>
  <c r="Y339" i="1"/>
  <c r="V853" i="1"/>
  <c r="U719" i="1"/>
  <c r="Y408" i="1"/>
  <c r="Y346" i="1"/>
  <c r="S982" i="1"/>
  <c r="S972" i="1"/>
  <c r="Z346" i="1"/>
  <c r="Y982" i="1"/>
  <c r="AA982" i="1" s="1"/>
  <c r="V972" i="1"/>
  <c r="Z88" i="1"/>
  <c r="S475" i="1"/>
  <c r="Z972" i="1"/>
  <c r="Z15" i="1"/>
  <c r="V916" i="1"/>
  <c r="S347" i="1"/>
  <c r="S57" i="1"/>
  <c r="S330" i="1"/>
  <c r="V330" i="1"/>
  <c r="Y787" i="1"/>
  <c r="Z787" i="1"/>
  <c r="S242" i="1"/>
  <c r="V812" i="1"/>
  <c r="S814" i="1"/>
  <c r="Y330" i="1"/>
  <c r="AA330" i="1" s="1"/>
  <c r="S123" i="1"/>
  <c r="S787" i="1"/>
  <c r="V773" i="1"/>
  <c r="Y123" i="1"/>
  <c r="AA123" i="1" s="1"/>
  <c r="S410" i="1"/>
  <c r="V45" i="1"/>
  <c r="V435" i="1"/>
  <c r="Y435" i="1"/>
  <c r="V843" i="1"/>
  <c r="Z435" i="1"/>
  <c r="S812" i="1"/>
  <c r="Y812" i="1"/>
  <c r="AA812" i="1" s="1"/>
  <c r="V785" i="1"/>
  <c r="Y785" i="1"/>
  <c r="AA785" i="1" s="1"/>
  <c r="Y102" i="1"/>
  <c r="Y280" i="1"/>
  <c r="V657" i="1"/>
  <c r="S88" i="1"/>
  <c r="V94" i="1"/>
  <c r="V164" i="1"/>
  <c r="S891" i="1"/>
  <c r="Z116" i="1"/>
  <c r="Z792" i="1"/>
  <c r="S837" i="1"/>
  <c r="Y94" i="1"/>
  <c r="AA94" i="1" s="1"/>
  <c r="Y891" i="1"/>
  <c r="AA891" i="1" s="1"/>
  <c r="V931" i="1"/>
  <c r="S334" i="1"/>
  <c r="V810" i="1"/>
  <c r="S833" i="1"/>
  <c r="Z810" i="1"/>
  <c r="AA810" i="1" s="1"/>
  <c r="V833" i="1"/>
  <c r="S844" i="1"/>
  <c r="Z408" i="1"/>
  <c r="V946" i="1"/>
  <c r="V721" i="1"/>
  <c r="Z721" i="1"/>
  <c r="Y369" i="1"/>
  <c r="AA369" i="1" s="1"/>
  <c r="V208" i="1"/>
  <c r="Z946" i="1"/>
  <c r="Z657" i="1"/>
  <c r="V88" i="1"/>
  <c r="V347" i="1"/>
  <c r="V856" i="1"/>
  <c r="Z828" i="1"/>
  <c r="S208" i="1"/>
  <c r="S916" i="1"/>
  <c r="Z347" i="1"/>
  <c r="Y856" i="1"/>
  <c r="AA856" i="1" s="1"/>
  <c r="S280" i="1"/>
  <c r="S102" i="1"/>
  <c r="V110" i="1"/>
  <c r="Z47" i="1"/>
  <c r="Y208" i="1"/>
  <c r="AA208" i="1" s="1"/>
  <c r="S15" i="1"/>
  <c r="Z916" i="1"/>
  <c r="V475" i="1"/>
  <c r="S552" i="1"/>
  <c r="S66" i="1"/>
  <c r="V102" i="1"/>
  <c r="Y110" i="1"/>
  <c r="AA110" i="1" s="1"/>
  <c r="V15" i="1"/>
  <c r="V762" i="1"/>
  <c r="V128" i="1"/>
  <c r="Z475" i="1"/>
  <c r="Y552" i="1"/>
  <c r="Z66" i="1"/>
  <c r="S773" i="1"/>
  <c r="Y762" i="1"/>
  <c r="Z552" i="1"/>
  <c r="U919" i="1"/>
  <c r="U442" i="1"/>
  <c r="U337" i="1"/>
  <c r="U266" i="1"/>
  <c r="U917" i="1"/>
  <c r="U505" i="1"/>
  <c r="U855" i="1"/>
  <c r="U7" i="1"/>
  <c r="U624" i="1"/>
  <c r="U171" i="1"/>
  <c r="U802" i="1"/>
  <c r="U952" i="1"/>
  <c r="U251" i="1"/>
  <c r="U285" i="1"/>
  <c r="U830" i="1"/>
  <c r="U851" i="1"/>
  <c r="U900" i="1"/>
  <c r="U735" i="1"/>
  <c r="U291" i="1"/>
  <c r="U798" i="1"/>
  <c r="U512" i="1"/>
  <c r="U957" i="1"/>
  <c r="U816" i="1"/>
  <c r="U823" i="1"/>
  <c r="U122" i="1"/>
  <c r="U306" i="1"/>
  <c r="U792" i="1"/>
  <c r="U631" i="1"/>
  <c r="U832" i="1"/>
  <c r="U387" i="1"/>
  <c r="U94" i="1"/>
  <c r="U465" i="1"/>
  <c r="U767" i="1"/>
  <c r="U496" i="1"/>
  <c r="U984" i="1"/>
  <c r="U537" i="1"/>
  <c r="U252" i="1"/>
  <c r="U876" i="1"/>
  <c r="U474" i="1"/>
  <c r="U282" i="1"/>
  <c r="U640" i="1"/>
  <c r="U977" i="1"/>
  <c r="U933" i="1"/>
  <c r="U63" i="1"/>
  <c r="U921" i="1"/>
  <c r="U215" i="1"/>
  <c r="U766" i="1"/>
  <c r="U427" i="1"/>
  <c r="U64" i="1"/>
  <c r="U800" i="1"/>
  <c r="U522" i="1"/>
  <c r="U13" i="1"/>
  <c r="U32" i="1"/>
  <c r="T676" i="1"/>
  <c r="U973" i="1"/>
  <c r="U489" i="1"/>
  <c r="U8" i="1"/>
  <c r="U937" i="1"/>
  <c r="U135" i="1"/>
  <c r="U615" i="1"/>
  <c r="U926" i="1"/>
  <c r="U897" i="1"/>
  <c r="U267" i="1"/>
  <c r="U112" i="1"/>
  <c r="U417" i="1"/>
  <c r="U930" i="1"/>
  <c r="U336" i="1"/>
  <c r="U940" i="1"/>
  <c r="U138" i="1"/>
  <c r="U600" i="1"/>
  <c r="U211" i="1"/>
  <c r="U158" i="1"/>
  <c r="U585" i="1"/>
  <c r="U338" i="1"/>
  <c r="U746" i="1"/>
  <c r="U796" i="1"/>
  <c r="U367" i="1"/>
  <c r="U199" i="1"/>
  <c r="U125" i="1"/>
  <c r="U183" i="1"/>
  <c r="U319" i="1"/>
  <c r="U190" i="1"/>
  <c r="U263" i="1"/>
  <c r="U458" i="1"/>
  <c r="U187" i="1"/>
  <c r="U126" i="1"/>
  <c r="U222" i="1"/>
  <c r="U157" i="1"/>
  <c r="U202" i="1"/>
  <c r="U287" i="1"/>
  <c r="U178" i="1"/>
  <c r="U528" i="1"/>
  <c r="U167" i="1"/>
  <c r="U480" i="1"/>
  <c r="U920" i="1"/>
  <c r="U221" i="1"/>
  <c r="U869" i="1"/>
  <c r="U31" i="1"/>
  <c r="U59" i="1"/>
  <c r="U872" i="1"/>
  <c r="U887" i="1"/>
  <c r="U52" i="1"/>
  <c r="U254" i="1"/>
  <c r="U862" i="1"/>
  <c r="U801" i="1"/>
  <c r="U401" i="1"/>
  <c r="U10" i="1"/>
  <c r="U61" i="1"/>
  <c r="U761" i="1"/>
  <c r="U467" i="1"/>
  <c r="U231" i="1"/>
  <c r="U894" i="1"/>
  <c r="U907" i="1"/>
  <c r="U893" i="1"/>
  <c r="U521" i="1"/>
  <c r="U30" i="1"/>
  <c r="U958" i="1"/>
  <c r="U647" i="1"/>
  <c r="U961" i="1"/>
  <c r="U449" i="1"/>
  <c r="U226" i="1"/>
  <c r="U145" i="1"/>
  <c r="U569" i="1"/>
  <c r="U95" i="1"/>
  <c r="U318" i="1"/>
  <c r="U286" i="1"/>
  <c r="S408" i="1"/>
  <c r="Z249" i="1"/>
  <c r="S594" i="1"/>
  <c r="S721" i="1"/>
  <c r="Y66" i="1"/>
  <c r="U728" i="1"/>
  <c r="Y328" i="1"/>
  <c r="Z45" i="1"/>
  <c r="S946" i="1"/>
  <c r="S47" i="1"/>
  <c r="Z328" i="1"/>
  <c r="V479" i="1"/>
  <c r="Y47" i="1"/>
  <c r="Z773" i="1"/>
  <c r="AA773" i="1" s="1"/>
  <c r="V896" i="1"/>
  <c r="Y426" i="1"/>
  <c r="AA426" i="1" s="1"/>
  <c r="S25" i="1"/>
  <c r="Z280" i="1"/>
  <c r="U817" i="1"/>
  <c r="Y479" i="1"/>
  <c r="AA479" i="1" s="1"/>
  <c r="Y896" i="1"/>
  <c r="Z41" i="1"/>
  <c r="AA41" i="1" s="1"/>
  <c r="U147" i="1"/>
  <c r="V25" i="1"/>
  <c r="S740" i="1"/>
  <c r="U189" i="1"/>
  <c r="S128" i="1"/>
  <c r="V77" i="1"/>
  <c r="U247" i="1"/>
  <c r="S625" i="1"/>
  <c r="Z83" i="1"/>
  <c r="Y77" i="1"/>
  <c r="U750" i="1"/>
  <c r="V625" i="1"/>
  <c r="S479" i="1"/>
  <c r="S110" i="1"/>
  <c r="Z77" i="1"/>
  <c r="U983" i="1"/>
  <c r="Y45" i="1"/>
  <c r="Z896" i="1"/>
  <c r="S856" i="1"/>
  <c r="S426" i="1"/>
  <c r="U760" i="1"/>
  <c r="V242" i="1"/>
  <c r="Y814" i="1"/>
  <c r="AA814" i="1" s="1"/>
  <c r="Y788" i="1"/>
  <c r="Y625" i="1"/>
  <c r="AA625" i="1" s="1"/>
  <c r="S83" i="1"/>
  <c r="V740" i="1"/>
  <c r="U154" i="1"/>
  <c r="Y128" i="1"/>
  <c r="AA128" i="1" s="1"/>
  <c r="S41" i="1"/>
  <c r="Y25" i="1"/>
  <c r="AA25" i="1" s="1"/>
  <c r="Z204" i="1"/>
  <c r="Z570" i="1"/>
  <c r="Z788" i="1"/>
  <c r="S328" i="1"/>
  <c r="V83" i="1"/>
  <c r="Y740" i="1"/>
  <c r="AA740" i="1" s="1"/>
  <c r="V41" i="1"/>
  <c r="U307" i="1"/>
  <c r="S134" i="1"/>
  <c r="V72" i="1"/>
  <c r="Y164" i="1"/>
  <c r="Y116" i="1"/>
  <c r="Y792" i="1"/>
  <c r="U253" i="1"/>
  <c r="Y734" i="1"/>
  <c r="AA734" i="1" s="1"/>
  <c r="Z733" i="1"/>
  <c r="AA733" i="1" s="1"/>
  <c r="Z729" i="1"/>
  <c r="Z164" i="1"/>
  <c r="U757" i="1"/>
  <c r="U584" i="1"/>
  <c r="Y853" i="1"/>
  <c r="AA853" i="1" s="1"/>
  <c r="V410" i="1"/>
  <c r="Y312" i="1"/>
  <c r="Y410" i="1"/>
  <c r="AA410" i="1" s="1"/>
  <c r="S871" i="1"/>
  <c r="S956" i="1"/>
  <c r="S931" i="1"/>
  <c r="Y249" i="1"/>
  <c r="Z312" i="1"/>
  <c r="S116" i="1"/>
  <c r="S792" i="1"/>
  <c r="Y931" i="1"/>
  <c r="AA931" i="1" s="1"/>
  <c r="Z334" i="1"/>
  <c r="S729" i="1"/>
  <c r="S99" i="1"/>
  <c r="V734" i="1"/>
  <c r="V729" i="1"/>
  <c r="U382" i="1"/>
  <c r="V249" i="1"/>
  <c r="U951" i="1"/>
  <c r="S734" i="1"/>
  <c r="V312" i="1"/>
  <c r="S853" i="1"/>
  <c r="Y334" i="1"/>
  <c r="U553" i="1"/>
  <c r="Z844" i="1"/>
  <c r="AA844" i="1" s="1"/>
  <c r="V570" i="1"/>
  <c r="S788" i="1"/>
  <c r="S810" i="1"/>
  <c r="S94" i="1"/>
  <c r="V844" i="1"/>
  <c r="Y43" i="1"/>
  <c r="Y790" i="1"/>
  <c r="Z956" i="1"/>
  <c r="Z99" i="1"/>
  <c r="AA99" i="1" s="1"/>
  <c r="Z594" i="1"/>
  <c r="AA594" i="1" s="1"/>
  <c r="U370" i="1"/>
  <c r="Z837" i="1"/>
  <c r="Y821" i="1"/>
  <c r="Y878" i="1"/>
  <c r="U350" i="1"/>
  <c r="Z871" i="1"/>
  <c r="AA871" i="1" s="1"/>
  <c r="Z790" i="1"/>
  <c r="S92" i="1"/>
  <c r="U323" i="1"/>
  <c r="Z821" i="1"/>
  <c r="V204" i="1"/>
  <c r="V92" i="1"/>
  <c r="S369" i="1"/>
  <c r="S733" i="1"/>
  <c r="U568" i="1"/>
  <c r="Z92" i="1"/>
  <c r="V369" i="1"/>
  <c r="V733" i="1"/>
  <c r="U786" i="1"/>
  <c r="Z242" i="1"/>
  <c r="S72" i="1"/>
  <c r="U433" i="1"/>
  <c r="S790" i="1"/>
  <c r="V956" i="1"/>
  <c r="V99" i="1"/>
  <c r="V594" i="1"/>
  <c r="V837" i="1"/>
  <c r="S821" i="1"/>
  <c r="V871" i="1"/>
  <c r="Y570" i="1"/>
  <c r="Y72" i="1"/>
  <c r="AA72" i="1" s="1"/>
  <c r="Z762" i="1"/>
  <c r="V57" i="1"/>
  <c r="Z43" i="1"/>
  <c r="V426" i="1"/>
  <c r="V878" i="1"/>
  <c r="V982" i="1"/>
  <c r="Y204" i="1"/>
  <c r="Z878" i="1"/>
  <c r="V134" i="1"/>
  <c r="Y134" i="1"/>
  <c r="AA134" i="1" s="1"/>
  <c r="S43" i="1"/>
  <c r="S805" i="1"/>
  <c r="Z29" i="1"/>
  <c r="Y952" i="1"/>
  <c r="V798" i="1"/>
  <c r="V123" i="1"/>
  <c r="Y602" i="1"/>
  <c r="S108" i="1"/>
  <c r="Y798" i="1"/>
  <c r="Z952" i="1"/>
  <c r="V805" i="1"/>
  <c r="Y29" i="1"/>
  <c r="Z602" i="1"/>
  <c r="U28" i="1"/>
  <c r="V108" i="1"/>
  <c r="Z798" i="1"/>
  <c r="S843" i="1"/>
  <c r="S785" i="1"/>
  <c r="S192" i="1"/>
  <c r="Y805" i="1"/>
  <c r="AA805" i="1" s="1"/>
  <c r="S193" i="1"/>
  <c r="S165" i="1"/>
  <c r="S137" i="1"/>
  <c r="S873" i="1"/>
  <c r="S857" i="1"/>
  <c r="Y108" i="1"/>
  <c r="AA108" i="1" s="1"/>
  <c r="S854" i="1"/>
  <c r="V192" i="1"/>
  <c r="V193" i="1"/>
  <c r="V165" i="1"/>
  <c r="V137" i="1"/>
  <c r="V873" i="1"/>
  <c r="V857" i="1"/>
  <c r="V854" i="1"/>
  <c r="Z843" i="1"/>
  <c r="AA843" i="1" s="1"/>
  <c r="S235" i="1"/>
  <c r="Y192" i="1"/>
  <c r="AA192" i="1" s="1"/>
  <c r="Y193" i="1"/>
  <c r="AA193" i="1" s="1"/>
  <c r="Z165" i="1"/>
  <c r="AA165" i="1" s="1"/>
  <c r="U745" i="1"/>
  <c r="S538" i="1"/>
  <c r="Y137" i="1"/>
  <c r="AA137" i="1" s="1"/>
  <c r="S284" i="1"/>
  <c r="Y873" i="1"/>
  <c r="AA873" i="1" s="1"/>
  <c r="U369" i="1"/>
  <c r="Y857" i="1"/>
  <c r="AA857" i="1" s="1"/>
  <c r="Y854" i="1"/>
  <c r="AA854" i="1" s="1"/>
  <c r="V235" i="1"/>
  <c r="V538" i="1"/>
  <c r="V284" i="1"/>
  <c r="S952" i="1"/>
  <c r="Y235" i="1"/>
  <c r="AA235" i="1" s="1"/>
  <c r="Y538" i="1"/>
  <c r="AA538" i="1" s="1"/>
  <c r="S29" i="1"/>
  <c r="Y284" i="1"/>
  <c r="AA284" i="1" s="1"/>
  <c r="S602" i="1"/>
  <c r="U431" i="1"/>
  <c r="Z930" i="1"/>
  <c r="Y930" i="1"/>
  <c r="V930" i="1"/>
  <c r="S930" i="1"/>
  <c r="U740" i="1"/>
  <c r="U462" i="1"/>
  <c r="U636" i="1"/>
  <c r="Z365" i="1"/>
  <c r="Y365" i="1"/>
  <c r="V365" i="1"/>
  <c r="S365" i="1"/>
  <c r="U619" i="1"/>
  <c r="U340" i="1"/>
  <c r="U220" i="1"/>
  <c r="U554" i="1"/>
  <c r="Z505" i="1"/>
  <c r="Y505" i="1"/>
  <c r="V505" i="1"/>
  <c r="S505" i="1"/>
  <c r="Z640" i="1"/>
  <c r="Y640" i="1"/>
  <c r="V640" i="1"/>
  <c r="S640" i="1"/>
  <c r="U277" i="1"/>
  <c r="U752" i="1"/>
  <c r="U727" i="1"/>
  <c r="U283" i="1"/>
  <c r="Z957" i="1"/>
  <c r="Y957" i="1"/>
  <c r="V957" i="1"/>
  <c r="S957" i="1"/>
  <c r="Y146" i="1"/>
  <c r="Z146" i="1"/>
  <c r="V146" i="1"/>
  <c r="S146" i="1"/>
  <c r="U828" i="1"/>
  <c r="Z90" i="1"/>
  <c r="Y90" i="1"/>
  <c r="V90" i="1"/>
  <c r="S90" i="1"/>
  <c r="U279" i="1"/>
  <c r="Z969" i="1"/>
  <c r="Y969" i="1"/>
  <c r="V969" i="1"/>
  <c r="S969" i="1"/>
  <c r="U118" i="1"/>
  <c r="U570" i="1"/>
  <c r="Z632" i="1"/>
  <c r="Y632" i="1"/>
  <c r="V632" i="1"/>
  <c r="S632" i="1"/>
  <c r="U70" i="1"/>
  <c r="Z926" i="1"/>
  <c r="Y926" i="1"/>
  <c r="V926" i="1"/>
  <c r="S926" i="1"/>
  <c r="Z901" i="1"/>
  <c r="Y901" i="1"/>
  <c r="V901" i="1"/>
  <c r="S901" i="1"/>
  <c r="U908" i="1"/>
  <c r="Z756" i="1"/>
  <c r="Y756" i="1"/>
  <c r="V756" i="1"/>
  <c r="S756" i="1"/>
  <c r="Z167" i="1"/>
  <c r="Y167" i="1"/>
  <c r="V167" i="1"/>
  <c r="S167" i="1"/>
  <c r="U294" i="1"/>
  <c r="Z534" i="1"/>
  <c r="Y534" i="1"/>
  <c r="V534" i="1"/>
  <c r="S534" i="1"/>
  <c r="U128" i="1"/>
  <c r="Z305" i="1"/>
  <c r="Y305" i="1"/>
  <c r="V305" i="1"/>
  <c r="S305" i="1"/>
  <c r="Z557" i="1"/>
  <c r="Y557" i="1"/>
  <c r="V557" i="1"/>
  <c r="S557" i="1"/>
  <c r="U233" i="1"/>
  <c r="Z469" i="1"/>
  <c r="Y469" i="1"/>
  <c r="V469" i="1"/>
  <c r="S469" i="1"/>
  <c r="Z912" i="1"/>
  <c r="Y912" i="1"/>
  <c r="V912" i="1"/>
  <c r="S912" i="1"/>
  <c r="Z460" i="1"/>
  <c r="Y460" i="1"/>
  <c r="V460" i="1"/>
  <c r="S460" i="1"/>
  <c r="U363" i="1"/>
  <c r="Z743" i="1"/>
  <c r="Y743" i="1"/>
  <c r="V743" i="1"/>
  <c r="S743" i="1"/>
  <c r="Z601" i="1"/>
  <c r="Y601" i="1"/>
  <c r="V601" i="1"/>
  <c r="S601" i="1"/>
  <c r="Z562" i="1"/>
  <c r="Y562" i="1"/>
  <c r="V562" i="1"/>
  <c r="S562" i="1"/>
  <c r="U457" i="1"/>
  <c r="U935" i="1"/>
  <c r="Z842" i="1"/>
  <c r="Y842" i="1"/>
  <c r="V842" i="1"/>
  <c r="S842" i="1"/>
  <c r="U866" i="1"/>
  <c r="U76" i="1"/>
  <c r="U758" i="1"/>
  <c r="U274" i="1"/>
  <c r="U948" i="1"/>
  <c r="Z306" i="1"/>
  <c r="Y306" i="1"/>
  <c r="V306" i="1"/>
  <c r="S306" i="1"/>
  <c r="Z248" i="1"/>
  <c r="Y248" i="1"/>
  <c r="V248" i="1"/>
  <c r="S248" i="1"/>
  <c r="U119" i="1"/>
  <c r="U809" i="1"/>
  <c r="U302" i="1"/>
  <c r="U824" i="1"/>
  <c r="Z906" i="1"/>
  <c r="Y906" i="1"/>
  <c r="V906" i="1"/>
  <c r="S906" i="1"/>
  <c r="U124" i="1"/>
  <c r="U657" i="1"/>
  <c r="U552" i="1"/>
  <c r="U790" i="1"/>
  <c r="Z940" i="1"/>
  <c r="Y940" i="1"/>
  <c r="V940" i="1"/>
  <c r="S940" i="1"/>
  <c r="U169" i="1"/>
  <c r="Z921" i="1"/>
  <c r="Y921" i="1"/>
  <c r="V921" i="1"/>
  <c r="S921" i="1"/>
  <c r="U960" i="1"/>
  <c r="U558" i="1"/>
  <c r="U184" i="1"/>
  <c r="Z487" i="1"/>
  <c r="Y487" i="1"/>
  <c r="V487" i="1"/>
  <c r="S487" i="1"/>
  <c r="U581" i="1"/>
  <c r="U400" i="1"/>
  <c r="U492" i="1"/>
  <c r="Z984" i="1"/>
  <c r="Y984" i="1"/>
  <c r="V984" i="1"/>
  <c r="S984" i="1"/>
  <c r="U483" i="1"/>
  <c r="U129" i="1"/>
  <c r="Z304" i="1"/>
  <c r="Y304" i="1"/>
  <c r="V304" i="1"/>
  <c r="S304" i="1"/>
  <c r="U779" i="1"/>
  <c r="U653" i="1"/>
  <c r="Y358" i="1"/>
  <c r="Z358" i="1"/>
  <c r="V358" i="1"/>
  <c r="S358" i="1"/>
  <c r="U556" i="1"/>
  <c r="Z166" i="1"/>
  <c r="Y166" i="1"/>
  <c r="V166" i="1"/>
  <c r="S166" i="1"/>
  <c r="Z547" i="1"/>
  <c r="Y547" i="1"/>
  <c r="V547" i="1"/>
  <c r="S547" i="1"/>
  <c r="U519" i="1"/>
  <c r="Z415" i="1"/>
  <c r="V415" i="1"/>
  <c r="Y415" i="1"/>
  <c r="S415" i="1"/>
  <c r="Y898" i="1"/>
  <c r="Z898" i="1"/>
  <c r="V898" i="1"/>
  <c r="S898" i="1"/>
  <c r="Z646" i="1"/>
  <c r="Y646" i="1"/>
  <c r="V646" i="1"/>
  <c r="S646" i="1"/>
  <c r="U438" i="1"/>
  <c r="U620" i="1"/>
  <c r="U341" i="1"/>
  <c r="U603" i="1"/>
  <c r="U317" i="1"/>
  <c r="U196" i="1"/>
  <c r="Z522" i="1"/>
  <c r="Y522" i="1"/>
  <c r="V522" i="1"/>
  <c r="S522" i="1"/>
  <c r="Y489" i="1"/>
  <c r="Z489" i="1"/>
  <c r="V489" i="1"/>
  <c r="S489" i="1"/>
  <c r="U616" i="1"/>
  <c r="U245" i="1"/>
  <c r="Z375" i="1"/>
  <c r="Y375" i="1"/>
  <c r="V375" i="1"/>
  <c r="S375" i="1"/>
  <c r="U759" i="1"/>
  <c r="Z338" i="1"/>
  <c r="Y338" i="1"/>
  <c r="V338" i="1"/>
  <c r="S338" i="1"/>
  <c r="U21" i="1"/>
  <c r="Z390" i="1"/>
  <c r="Y390" i="1"/>
  <c r="V390" i="1"/>
  <c r="S390" i="1"/>
  <c r="U218" i="1"/>
  <c r="U892" i="1"/>
  <c r="Z39" i="1"/>
  <c r="Y39" i="1"/>
  <c r="V39" i="1"/>
  <c r="S39" i="1"/>
  <c r="Z104" i="1"/>
  <c r="Y104" i="1"/>
  <c r="V104" i="1"/>
  <c r="S104" i="1"/>
  <c r="Z794" i="1"/>
  <c r="Y794" i="1"/>
  <c r="V794" i="1"/>
  <c r="S794" i="1"/>
  <c r="U214" i="1"/>
  <c r="U777" i="1"/>
  <c r="Z450" i="1"/>
  <c r="Y450" i="1"/>
  <c r="V450" i="1"/>
  <c r="S450" i="1"/>
  <c r="U219" i="1"/>
  <c r="U250" i="1"/>
  <c r="Y345" i="1"/>
  <c r="Z345" i="1"/>
  <c r="V345" i="1"/>
  <c r="S345" i="1"/>
  <c r="Z937" i="1"/>
  <c r="Y937" i="1"/>
  <c r="V937" i="1"/>
  <c r="S937" i="1"/>
  <c r="U880" i="1"/>
  <c r="U502" i="1"/>
  <c r="U193" i="1"/>
  <c r="U540" i="1"/>
  <c r="Z419" i="1"/>
  <c r="Y419" i="1"/>
  <c r="V419" i="1"/>
  <c r="S419" i="1"/>
  <c r="U614" i="1"/>
  <c r="Z224" i="1"/>
  <c r="Y224" i="1"/>
  <c r="V224" i="1"/>
  <c r="S224" i="1"/>
  <c r="U599" i="1"/>
  <c r="U613" i="1"/>
  <c r="Z543" i="1"/>
  <c r="Y543" i="1"/>
  <c r="V543" i="1"/>
  <c r="S543" i="1"/>
  <c r="Z516" i="1"/>
  <c r="Y516" i="1"/>
  <c r="V516" i="1"/>
  <c r="S516" i="1"/>
  <c r="Z48" i="1"/>
  <c r="Y48" i="1"/>
  <c r="V48" i="1"/>
  <c r="S48" i="1"/>
  <c r="Z507" i="1"/>
  <c r="V507" i="1"/>
  <c r="Y507" i="1"/>
  <c r="S507" i="1"/>
  <c r="Z546" i="1"/>
  <c r="Y546" i="1"/>
  <c r="V546" i="1"/>
  <c r="S546" i="1"/>
  <c r="U62" i="1"/>
  <c r="Z649" i="1"/>
  <c r="Y649" i="1"/>
  <c r="V649" i="1"/>
  <c r="S649" i="1"/>
  <c r="Z551" i="1"/>
  <c r="Y551" i="1"/>
  <c r="V551" i="1"/>
  <c r="S551" i="1"/>
  <c r="U504" i="1"/>
  <c r="U47" i="1"/>
  <c r="U224" i="1"/>
  <c r="U264" i="1"/>
  <c r="Y100" i="1"/>
  <c r="Z100" i="1"/>
  <c r="V100" i="1"/>
  <c r="S100" i="1"/>
  <c r="U774" i="1"/>
  <c r="U290" i="1"/>
  <c r="Z964" i="1"/>
  <c r="Y964" i="1"/>
  <c r="V964" i="1"/>
  <c r="S964" i="1"/>
  <c r="Z958" i="1"/>
  <c r="Y958" i="1"/>
  <c r="V958" i="1"/>
  <c r="S958" i="1"/>
  <c r="Z354" i="1"/>
  <c r="Y354" i="1"/>
  <c r="V354" i="1"/>
  <c r="S354" i="1"/>
  <c r="U104" i="1"/>
  <c r="U794" i="1"/>
  <c r="U142" i="1"/>
  <c r="Z737" i="1"/>
  <c r="Y737" i="1"/>
  <c r="V737" i="1"/>
  <c r="S737" i="1"/>
  <c r="U123" i="1"/>
  <c r="Z751" i="1"/>
  <c r="Y751" i="1"/>
  <c r="V751" i="1"/>
  <c r="S751" i="1"/>
  <c r="U96" i="1"/>
  <c r="U9" i="1"/>
  <c r="Z471" i="1"/>
  <c r="Y471" i="1"/>
  <c r="V471" i="1"/>
  <c r="S471" i="1"/>
  <c r="U772" i="1"/>
  <c r="U405" i="1"/>
  <c r="U268" i="1"/>
  <c r="U51" i="1"/>
  <c r="U280" i="1"/>
  <c r="U755" i="1"/>
  <c r="Z645" i="1"/>
  <c r="Y645" i="1"/>
  <c r="V645" i="1"/>
  <c r="S645" i="1"/>
  <c r="Z311" i="1"/>
  <c r="Y311" i="1"/>
  <c r="V311" i="1"/>
  <c r="S311" i="1"/>
  <c r="Z548" i="1"/>
  <c r="Y548" i="1"/>
  <c r="V548" i="1"/>
  <c r="S548" i="1"/>
  <c r="Z40" i="1"/>
  <c r="Y40" i="1"/>
  <c r="V40" i="1"/>
  <c r="S40" i="1"/>
  <c r="U499" i="1"/>
  <c r="U419" i="1"/>
  <c r="Z22" i="1"/>
  <c r="Y22" i="1"/>
  <c r="V22" i="1"/>
  <c r="S22" i="1"/>
  <c r="U609" i="1"/>
  <c r="Z648" i="1"/>
  <c r="Y648" i="1"/>
  <c r="V648" i="1"/>
  <c r="S648" i="1"/>
  <c r="U877" i="1"/>
  <c r="Y803" i="1"/>
  <c r="Z803" i="1"/>
  <c r="V803" i="1"/>
  <c r="S803" i="1"/>
  <c r="Z746" i="1"/>
  <c r="V746" i="1"/>
  <c r="Y746" i="1"/>
  <c r="S746" i="1"/>
  <c r="U289" i="1"/>
  <c r="Z563" i="1"/>
  <c r="Y563" i="1"/>
  <c r="V563" i="1"/>
  <c r="S563" i="1"/>
  <c r="U379" i="1"/>
  <c r="U931" i="1"/>
  <c r="Y537" i="1"/>
  <c r="Z537" i="1"/>
  <c r="V537" i="1"/>
  <c r="S537" i="1"/>
  <c r="Y7" i="1"/>
  <c r="Z7" i="1"/>
  <c r="V7" i="1"/>
  <c r="S7" i="1"/>
  <c r="U342" i="1"/>
  <c r="Y851" i="1"/>
  <c r="Z851" i="1"/>
  <c r="V851" i="1"/>
  <c r="S851" i="1"/>
  <c r="Y500" i="1"/>
  <c r="Z500" i="1"/>
  <c r="V500" i="1"/>
  <c r="S500" i="1"/>
  <c r="U15" i="1"/>
  <c r="Z361" i="1"/>
  <c r="Y361" i="1"/>
  <c r="V361" i="1"/>
  <c r="S361" i="1"/>
  <c r="Y592" i="1"/>
  <c r="Z592" i="1"/>
  <c r="V592" i="1"/>
  <c r="S592" i="1"/>
  <c r="U103" i="1"/>
  <c r="U723" i="1"/>
  <c r="U842" i="1"/>
  <c r="U962" i="1"/>
  <c r="Z521" i="1"/>
  <c r="Y521" i="1"/>
  <c r="V521" i="1"/>
  <c r="S521" i="1"/>
  <c r="Z932" i="1"/>
  <c r="Y932" i="1"/>
  <c r="V932" i="1"/>
  <c r="S932" i="1"/>
  <c r="U33" i="1"/>
  <c r="U763" i="1"/>
  <c r="Z418" i="1"/>
  <c r="Y418" i="1"/>
  <c r="V418" i="1"/>
  <c r="S418" i="1"/>
  <c r="U20" i="1"/>
  <c r="Z259" i="1"/>
  <c r="Y259" i="1"/>
  <c r="V259" i="1"/>
  <c r="S259" i="1"/>
  <c r="Z582" i="1"/>
  <c r="Y582" i="1"/>
  <c r="V582" i="1"/>
  <c r="S582" i="1"/>
  <c r="Z897" i="1"/>
  <c r="Y897" i="1"/>
  <c r="V897" i="1"/>
  <c r="S897" i="1"/>
  <c r="Z866" i="1"/>
  <c r="Y866" i="1"/>
  <c r="V866" i="1"/>
  <c r="S866" i="1"/>
  <c r="U909" i="1"/>
  <c r="U852" i="1"/>
  <c r="U494" i="1"/>
  <c r="Z525" i="1"/>
  <c r="Y525" i="1"/>
  <c r="V525" i="1"/>
  <c r="S525" i="1"/>
  <c r="U429" i="1"/>
  <c r="U503" i="1"/>
  <c r="Z420" i="1"/>
  <c r="Y420" i="1"/>
  <c r="V420" i="1"/>
  <c r="S420" i="1"/>
  <c r="Z451" i="1"/>
  <c r="Y451" i="1"/>
  <c r="V451" i="1"/>
  <c r="S451" i="1"/>
  <c r="U871" i="1"/>
  <c r="U974" i="1"/>
  <c r="U354" i="1"/>
  <c r="Y37" i="1"/>
  <c r="Z37" i="1"/>
  <c r="V37" i="1"/>
  <c r="S37" i="1"/>
  <c r="Z726" i="1"/>
  <c r="Y726" i="1"/>
  <c r="V726" i="1"/>
  <c r="S726" i="1"/>
  <c r="U234" i="1"/>
  <c r="Z908" i="1"/>
  <c r="Y908" i="1"/>
  <c r="V908" i="1"/>
  <c r="S908" i="1"/>
  <c r="Z225" i="1"/>
  <c r="Y225" i="1"/>
  <c r="V225" i="1"/>
  <c r="S225" i="1"/>
  <c r="Z760" i="1"/>
  <c r="Y760" i="1"/>
  <c r="V760" i="1"/>
  <c r="S760" i="1"/>
  <c r="Z80" i="1"/>
  <c r="Y80" i="1"/>
  <c r="V80" i="1"/>
  <c r="S80" i="1"/>
  <c r="U778" i="1"/>
  <c r="U238" i="1"/>
  <c r="U793" i="1"/>
  <c r="U77" i="1"/>
  <c r="U625" i="1"/>
  <c r="Z457" i="1"/>
  <c r="Y457" i="1"/>
  <c r="V457" i="1"/>
  <c r="S457" i="1"/>
  <c r="Z758" i="1"/>
  <c r="Y758" i="1"/>
  <c r="V758" i="1"/>
  <c r="S758" i="1"/>
  <c r="U820" i="1"/>
  <c r="U841" i="1"/>
  <c r="U856" i="1"/>
  <c r="U526" i="1"/>
  <c r="U120" i="1"/>
  <c r="U305" i="1"/>
  <c r="U549" i="1"/>
  <c r="U185" i="1"/>
  <c r="U461" i="1"/>
  <c r="Z904" i="1"/>
  <c r="Y904" i="1"/>
  <c r="V904" i="1"/>
  <c r="S904" i="1"/>
  <c r="U452" i="1"/>
  <c r="Z662" i="1"/>
  <c r="Y662" i="1"/>
  <c r="V662" i="1"/>
  <c r="S662" i="1"/>
  <c r="U240" i="1"/>
  <c r="U655" i="1"/>
  <c r="U621" i="1"/>
  <c r="Z607" i="1"/>
  <c r="Y607" i="1"/>
  <c r="V607" i="1"/>
  <c r="S607" i="1"/>
  <c r="Z524" i="1"/>
  <c r="Y524" i="1"/>
  <c r="V524" i="1"/>
  <c r="S524" i="1"/>
  <c r="Z64" i="1"/>
  <c r="Y64" i="1"/>
  <c r="V64" i="1"/>
  <c r="S64" i="1"/>
  <c r="Z515" i="1"/>
  <c r="Y515" i="1"/>
  <c r="V515" i="1"/>
  <c r="S515" i="1"/>
  <c r="U313" i="1"/>
  <c r="U359" i="1"/>
  <c r="Z834" i="1"/>
  <c r="Y834" i="1"/>
  <c r="V834" i="1"/>
  <c r="S834" i="1"/>
  <c r="Z598" i="1"/>
  <c r="Y598" i="1"/>
  <c r="V598" i="1"/>
  <c r="S598" i="1"/>
  <c r="U406" i="1"/>
  <c r="U588" i="1"/>
  <c r="Z254" i="1"/>
  <c r="Y254" i="1"/>
  <c r="V254" i="1"/>
  <c r="S254" i="1"/>
  <c r="U571" i="1"/>
  <c r="U527" i="1"/>
  <c r="Z156" i="1"/>
  <c r="Y156" i="1"/>
  <c r="V156" i="1"/>
  <c r="S156" i="1"/>
  <c r="U435" i="1"/>
  <c r="Z458" i="1"/>
  <c r="Y458" i="1"/>
  <c r="V458" i="1"/>
  <c r="S458" i="1"/>
  <c r="Z584" i="1"/>
  <c r="Y584" i="1"/>
  <c r="V584" i="1"/>
  <c r="S584" i="1"/>
  <c r="U181" i="1"/>
  <c r="Z269" i="1"/>
  <c r="Y269" i="1"/>
  <c r="V269" i="1"/>
  <c r="S269" i="1"/>
  <c r="Z307" i="1"/>
  <c r="Y307" i="1"/>
  <c r="V307" i="1"/>
  <c r="S307" i="1"/>
  <c r="Y973" i="1"/>
  <c r="Z973" i="1"/>
  <c r="V973" i="1"/>
  <c r="S973" i="1"/>
  <c r="U170" i="1"/>
  <c r="U844" i="1"/>
  <c r="U343" i="1"/>
  <c r="Z911" i="1"/>
  <c r="Y911" i="1"/>
  <c r="V911" i="1"/>
  <c r="S911" i="1"/>
  <c r="Z735" i="1"/>
  <c r="Y735" i="1"/>
  <c r="V735" i="1"/>
  <c r="S735" i="1"/>
  <c r="U72" i="1"/>
  <c r="U762" i="1"/>
  <c r="U150" i="1"/>
  <c r="U737" i="1"/>
  <c r="Z387" i="1"/>
  <c r="Y387" i="1"/>
  <c r="V387" i="1"/>
  <c r="S387" i="1"/>
  <c r="Z962" i="1"/>
  <c r="Y962" i="1"/>
  <c r="V962" i="1"/>
  <c r="S962" i="1"/>
  <c r="Z179" i="1"/>
  <c r="Y179" i="1"/>
  <c r="S179" i="1"/>
  <c r="V179" i="1"/>
  <c r="Z154" i="1"/>
  <c r="Y154" i="1"/>
  <c r="V154" i="1"/>
  <c r="S154" i="1"/>
  <c r="U915" i="1"/>
  <c r="U825" i="1"/>
  <c r="Z769" i="1"/>
  <c r="Y769" i="1"/>
  <c r="V769" i="1"/>
  <c r="S769" i="1"/>
  <c r="Z439" i="1"/>
  <c r="Y439" i="1"/>
  <c r="V439" i="1"/>
  <c r="S439" i="1"/>
  <c r="U963" i="1"/>
  <c r="Z445" i="1"/>
  <c r="Y445" i="1"/>
  <c r="V445" i="1"/>
  <c r="S445" i="1"/>
  <c r="U228" i="1"/>
  <c r="Z550" i="1"/>
  <c r="Y550" i="1"/>
  <c r="V550" i="1"/>
  <c r="S550" i="1"/>
  <c r="U160" i="1"/>
  <c r="U384" i="1"/>
  <c r="Z573" i="1"/>
  <c r="Y573" i="1"/>
  <c r="V573" i="1"/>
  <c r="S573" i="1"/>
  <c r="U321" i="1"/>
  <c r="Z484" i="1"/>
  <c r="Y484" i="1"/>
  <c r="V484" i="1"/>
  <c r="S484" i="1"/>
  <c r="Z960" i="1"/>
  <c r="Y960" i="1"/>
  <c r="V960" i="1"/>
  <c r="S960" i="1"/>
  <c r="Z718" i="1"/>
  <c r="V718" i="1"/>
  <c r="Y718" i="1"/>
  <c r="S718" i="1"/>
  <c r="Z443" i="1"/>
  <c r="Y443" i="1"/>
  <c r="V443" i="1"/>
  <c r="S443" i="1"/>
  <c r="U22" i="1"/>
  <c r="Z617" i="1"/>
  <c r="Y617" i="1"/>
  <c r="V617" i="1"/>
  <c r="S617" i="1"/>
  <c r="Z618" i="1"/>
  <c r="Y618" i="1"/>
  <c r="V618" i="1"/>
  <c r="S618" i="1"/>
  <c r="U473" i="1"/>
  <c r="U967" i="1"/>
  <c r="U942" i="1"/>
  <c r="U386" i="1"/>
  <c r="Z53" i="1"/>
  <c r="Y53" i="1"/>
  <c r="V53" i="1"/>
  <c r="S53" i="1"/>
  <c r="Z742" i="1"/>
  <c r="Y742" i="1"/>
  <c r="V742" i="1"/>
  <c r="S742" i="1"/>
  <c r="Z250" i="1"/>
  <c r="Y250" i="1"/>
  <c r="V250" i="1"/>
  <c r="S250" i="1"/>
  <c r="U932" i="1"/>
  <c r="U34" i="1"/>
  <c r="U273" i="1"/>
  <c r="Z65" i="1"/>
  <c r="Y65" i="1"/>
  <c r="V65" i="1"/>
  <c r="S65" i="1"/>
  <c r="U754" i="1"/>
  <c r="U79" i="1"/>
  <c r="Z126" i="1"/>
  <c r="Y126" i="1"/>
  <c r="V126" i="1"/>
  <c r="S126" i="1"/>
  <c r="U97" i="1"/>
  <c r="U92" i="1"/>
  <c r="Z282" i="1"/>
  <c r="Y282" i="1"/>
  <c r="V282" i="1"/>
  <c r="S282" i="1"/>
  <c r="Z273" i="1"/>
  <c r="Y273" i="1"/>
  <c r="V273" i="1"/>
  <c r="S273" i="1"/>
  <c r="Z977" i="1"/>
  <c r="Y977" i="1"/>
  <c r="V977" i="1"/>
  <c r="S977" i="1"/>
  <c r="U840" i="1"/>
  <c r="U399" i="1"/>
  <c r="U637" i="1"/>
  <c r="Z310" i="1"/>
  <c r="Y310" i="1"/>
  <c r="V310" i="1"/>
  <c r="S310" i="1"/>
  <c r="U140" i="1"/>
  <c r="Z614" i="1"/>
  <c r="Y614" i="1"/>
  <c r="V614" i="1"/>
  <c r="S614" i="1"/>
  <c r="U216" i="1"/>
  <c r="Z599" i="1"/>
  <c r="Y599" i="1"/>
  <c r="V599" i="1"/>
  <c r="S599" i="1"/>
  <c r="U605" i="1"/>
  <c r="U495" i="1"/>
  <c r="U508" i="1"/>
  <c r="Z944" i="1"/>
  <c r="Y944" i="1"/>
  <c r="V944" i="1"/>
  <c r="S944" i="1"/>
  <c r="U468" i="1"/>
  <c r="Z316" i="1"/>
  <c r="Y316" i="1"/>
  <c r="V316" i="1"/>
  <c r="S316" i="1"/>
  <c r="U511" i="1"/>
  <c r="Z577" i="1"/>
  <c r="Y577" i="1"/>
  <c r="V577" i="1"/>
  <c r="S577" i="1"/>
  <c r="Z576" i="1"/>
  <c r="Y576" i="1"/>
  <c r="V576" i="1"/>
  <c r="S576" i="1"/>
  <c r="U819" i="1"/>
  <c r="Z468" i="1"/>
  <c r="Y468" i="1"/>
  <c r="V468" i="1"/>
  <c r="S468" i="1"/>
  <c r="Z641" i="1"/>
  <c r="Y641" i="1"/>
  <c r="V641" i="1"/>
  <c r="S641" i="1"/>
  <c r="U11" i="1"/>
  <c r="Z268" i="1"/>
  <c r="Y268" i="1"/>
  <c r="V268" i="1"/>
  <c r="S268" i="1"/>
  <c r="U791" i="1"/>
  <c r="U721" i="1"/>
  <c r="Z815" i="1"/>
  <c r="Y815" i="1"/>
  <c r="V815" i="1"/>
  <c r="S815" i="1"/>
  <c r="Z440" i="1"/>
  <c r="Y440" i="1"/>
  <c r="V440" i="1"/>
  <c r="S440" i="1"/>
  <c r="Z424" i="1"/>
  <c r="V424" i="1"/>
  <c r="Y424" i="1"/>
  <c r="S424" i="1"/>
  <c r="Z797" i="1"/>
  <c r="Y797" i="1"/>
  <c r="V797" i="1"/>
  <c r="S797" i="1"/>
  <c r="U853" i="1"/>
  <c r="Z629" i="1"/>
  <c r="Y629" i="1"/>
  <c r="V629" i="1"/>
  <c r="S629" i="1"/>
  <c r="U515" i="1"/>
  <c r="U598" i="1"/>
  <c r="Z579" i="1"/>
  <c r="Y579" i="1"/>
  <c r="V579" i="1"/>
  <c r="S579" i="1"/>
  <c r="U477" i="1"/>
  <c r="U364" i="1"/>
  <c r="U656" i="1"/>
  <c r="U739" i="1"/>
  <c r="U258" i="1"/>
  <c r="U159" i="1"/>
  <c r="U831" i="1"/>
  <c r="U928" i="1"/>
  <c r="Z644" i="1"/>
  <c r="Y644" i="1"/>
  <c r="V644" i="1"/>
  <c r="S644" i="1"/>
  <c r="U645" i="1"/>
  <c r="U634" i="1"/>
  <c r="Z882" i="1"/>
  <c r="Y882" i="1"/>
  <c r="V882" i="1"/>
  <c r="S882" i="1"/>
  <c r="U353" i="1"/>
  <c r="Z825" i="1"/>
  <c r="Y825" i="1"/>
  <c r="V825" i="1"/>
  <c r="S825" i="1"/>
  <c r="U768" i="1"/>
  <c r="U514" i="1"/>
  <c r="U398" i="1"/>
  <c r="Z62" i="1"/>
  <c r="Y62" i="1"/>
  <c r="V62" i="1"/>
  <c r="S62" i="1"/>
  <c r="Z145" i="1"/>
  <c r="Y145" i="1"/>
  <c r="V145" i="1"/>
  <c r="S145" i="1"/>
  <c r="U368" i="1"/>
  <c r="U392" i="1"/>
  <c r="Z294" i="1"/>
  <c r="Y294" i="1"/>
  <c r="V294" i="1"/>
  <c r="S294" i="1"/>
  <c r="U623" i="1"/>
  <c r="U213" i="1"/>
  <c r="Z520" i="1"/>
  <c r="Y520" i="1"/>
  <c r="V520" i="1"/>
  <c r="S520" i="1"/>
  <c r="Z149" i="1"/>
  <c r="Y149" i="1"/>
  <c r="V149" i="1"/>
  <c r="S149" i="1"/>
  <c r="U121" i="1"/>
  <c r="U979" i="1"/>
  <c r="Z292" i="1"/>
  <c r="Y292" i="1"/>
  <c r="V292" i="1"/>
  <c r="S292" i="1"/>
  <c r="U328" i="1"/>
  <c r="Z222" i="1"/>
  <c r="Y222" i="1"/>
  <c r="V222" i="1"/>
  <c r="S222" i="1"/>
  <c r="Z442" i="1"/>
  <c r="Y442" i="1"/>
  <c r="V442" i="1"/>
  <c r="S442" i="1"/>
  <c r="U861" i="1"/>
  <c r="Z749" i="1"/>
  <c r="Y749" i="1"/>
  <c r="V749" i="1"/>
  <c r="S749" i="1"/>
  <c r="Z157" i="1"/>
  <c r="Y157" i="1"/>
  <c r="V157" i="1"/>
  <c r="S157" i="1"/>
  <c r="Z207" i="1"/>
  <c r="Y207" i="1"/>
  <c r="V207" i="1"/>
  <c r="S207" i="1"/>
  <c r="U976" i="1"/>
  <c r="Z174" i="1"/>
  <c r="Y174" i="1"/>
  <c r="V174" i="1"/>
  <c r="S174" i="1"/>
  <c r="U593" i="1"/>
  <c r="Y488" i="1"/>
  <c r="Z488" i="1"/>
  <c r="V488" i="1"/>
  <c r="S488" i="1"/>
  <c r="U863" i="1"/>
  <c r="Z315" i="1"/>
  <c r="Y315" i="1"/>
  <c r="V315" i="1"/>
  <c r="S315" i="1"/>
  <c r="U781" i="1"/>
  <c r="U724" i="1"/>
  <c r="U49" i="1"/>
  <c r="U40" i="1"/>
  <c r="Z463" i="1"/>
  <c r="Y463" i="1"/>
  <c r="V463" i="1"/>
  <c r="S463" i="1"/>
  <c r="U899" i="1"/>
  <c r="Z493" i="1"/>
  <c r="Y493" i="1"/>
  <c r="V493" i="1"/>
  <c r="S493" i="1"/>
  <c r="U764" i="1"/>
  <c r="Z397" i="1"/>
  <c r="Y397" i="1"/>
  <c r="V397" i="1"/>
  <c r="S397" i="1"/>
  <c r="Z659" i="1"/>
  <c r="Y659" i="1"/>
  <c r="V659" i="1"/>
  <c r="S659" i="1"/>
  <c r="U380" i="1"/>
  <c r="Z260" i="1"/>
  <c r="Y260" i="1"/>
  <c r="V260" i="1"/>
  <c r="S260" i="1"/>
  <c r="Z626" i="1"/>
  <c r="Y626" i="1"/>
  <c r="V626" i="1"/>
  <c r="S626" i="1"/>
  <c r="U529" i="1"/>
  <c r="U332" i="1"/>
  <c r="U393" i="1"/>
  <c r="U807" i="1"/>
  <c r="U910" i="1"/>
  <c r="U315" i="1"/>
  <c r="U981" i="1"/>
  <c r="U194" i="1"/>
  <c r="U860" i="1"/>
  <c r="Z74" i="1"/>
  <c r="Y74" i="1"/>
  <c r="V74" i="1"/>
  <c r="S74" i="1"/>
  <c r="U58" i="1"/>
  <c r="Z49" i="1"/>
  <c r="Y49" i="1"/>
  <c r="V49" i="1"/>
  <c r="S49" i="1"/>
  <c r="Z730" i="1"/>
  <c r="Y730" i="1"/>
  <c r="V730" i="1"/>
  <c r="S730" i="1"/>
  <c r="U174" i="1"/>
  <c r="U753" i="1"/>
  <c r="Z467" i="1"/>
  <c r="Y467" i="1"/>
  <c r="V467" i="1"/>
  <c r="S467" i="1"/>
  <c r="U38" i="1"/>
  <c r="Y561" i="1"/>
  <c r="Z561" i="1"/>
  <c r="V561" i="1"/>
  <c r="S561" i="1"/>
  <c r="U346" i="1"/>
  <c r="U741" i="1"/>
  <c r="U770" i="1"/>
  <c r="U785" i="1"/>
  <c r="Z494" i="1"/>
  <c r="Y494" i="1"/>
  <c r="V494" i="1"/>
  <c r="S494" i="1"/>
  <c r="Z58" i="1"/>
  <c r="Y58" i="1"/>
  <c r="V58" i="1"/>
  <c r="S58" i="1"/>
  <c r="U98" i="1"/>
  <c r="U517" i="1"/>
  <c r="U955" i="1"/>
  <c r="Z429" i="1"/>
  <c r="Y429" i="1"/>
  <c r="V429" i="1"/>
  <c r="S429" i="1"/>
  <c r="U464" i="1"/>
  <c r="U412" i="1"/>
  <c r="Z558" i="1"/>
  <c r="Y558" i="1"/>
  <c r="V558" i="1"/>
  <c r="S558" i="1"/>
  <c r="Z176" i="1"/>
  <c r="Y176" i="1"/>
  <c r="V176" i="1"/>
  <c r="S176" i="1"/>
  <c r="U432" i="1"/>
  <c r="Z581" i="1"/>
  <c r="Y581" i="1"/>
  <c r="V581" i="1"/>
  <c r="S581" i="1"/>
  <c r="Z400" i="1"/>
  <c r="Y400" i="1"/>
  <c r="V400" i="1"/>
  <c r="S400" i="1"/>
  <c r="Z492" i="1"/>
  <c r="Y492" i="1"/>
  <c r="V492" i="1"/>
  <c r="S492" i="1"/>
  <c r="Z976" i="1"/>
  <c r="Y976" i="1"/>
  <c r="V976" i="1"/>
  <c r="S976" i="1"/>
  <c r="Z483" i="1"/>
  <c r="Y483" i="1"/>
  <c r="V483" i="1"/>
  <c r="S483" i="1"/>
  <c r="U106" i="1"/>
  <c r="U296" i="1"/>
  <c r="U771" i="1"/>
  <c r="Z653" i="1"/>
  <c r="Y653" i="1"/>
  <c r="V653" i="1"/>
  <c r="S653" i="1"/>
  <c r="Z327" i="1"/>
  <c r="Y327" i="1"/>
  <c r="V327" i="1"/>
  <c r="S327" i="1"/>
  <c r="Z556" i="1"/>
  <c r="Y556" i="1"/>
  <c r="V556" i="1"/>
  <c r="S556" i="1"/>
  <c r="Z158" i="1"/>
  <c r="Y158" i="1"/>
  <c r="V158" i="1"/>
  <c r="S158" i="1"/>
  <c r="U539" i="1"/>
  <c r="U116" i="1"/>
  <c r="Z324" i="1"/>
  <c r="Y324" i="1"/>
  <c r="V324" i="1"/>
  <c r="S324" i="1"/>
  <c r="U418" i="1"/>
  <c r="U544" i="1"/>
  <c r="U117" i="1"/>
  <c r="Z133" i="1"/>
  <c r="Y133" i="1"/>
  <c r="V133" i="1"/>
  <c r="S133" i="1"/>
  <c r="Z267" i="1"/>
  <c r="Y267" i="1"/>
  <c r="V267" i="1"/>
  <c r="S267" i="1"/>
  <c r="Z933" i="1"/>
  <c r="Y933" i="1"/>
  <c r="V933" i="1"/>
  <c r="S933" i="1"/>
  <c r="Z130" i="1"/>
  <c r="Y130" i="1"/>
  <c r="V130" i="1"/>
  <c r="S130" i="1"/>
  <c r="U812" i="1"/>
  <c r="Z177" i="1"/>
  <c r="Y177" i="1"/>
  <c r="V177" i="1"/>
  <c r="S177" i="1"/>
  <c r="Z791" i="1"/>
  <c r="Y791" i="1"/>
  <c r="V791" i="1"/>
  <c r="S791" i="1"/>
  <c r="U374" i="1"/>
  <c r="U41" i="1"/>
  <c r="U87" i="1"/>
  <c r="Z385" i="1"/>
  <c r="Y385" i="1"/>
  <c r="V385" i="1"/>
  <c r="S385" i="1"/>
  <c r="U608" i="1"/>
  <c r="U934" i="1"/>
  <c r="U45" i="1"/>
  <c r="Z52" i="1"/>
  <c r="Y52" i="1"/>
  <c r="V52" i="1"/>
  <c r="S52" i="1"/>
  <c r="U622" i="1"/>
  <c r="Z230" i="1"/>
  <c r="Y230" i="1"/>
  <c r="V230" i="1"/>
  <c r="S230" i="1"/>
  <c r="Z101" i="1"/>
  <c r="Y101" i="1"/>
  <c r="V101" i="1"/>
  <c r="S101" i="1"/>
  <c r="U510" i="1"/>
  <c r="T510" i="1"/>
  <c r="Z97" i="1"/>
  <c r="Y97" i="1"/>
  <c r="V97" i="1"/>
  <c r="S97" i="1"/>
  <c r="U257" i="1"/>
  <c r="Z541" i="1"/>
  <c r="Y541" i="1"/>
  <c r="V541" i="1"/>
  <c r="S541" i="1"/>
  <c r="U90" i="1"/>
  <c r="Z453" i="1"/>
  <c r="Y453" i="1"/>
  <c r="V453" i="1"/>
  <c r="S453" i="1"/>
  <c r="U591" i="1"/>
  <c r="U436" i="1"/>
  <c r="U316" i="1"/>
  <c r="Z559" i="1"/>
  <c r="Y559" i="1"/>
  <c r="V559" i="1"/>
  <c r="S559" i="1"/>
  <c r="U577" i="1"/>
  <c r="U506" i="1"/>
  <c r="U441" i="1"/>
  <c r="U903" i="1"/>
  <c r="U878" i="1"/>
  <c r="U331" i="1"/>
  <c r="Z21" i="1"/>
  <c r="Y21" i="1"/>
  <c r="V21" i="1"/>
  <c r="S21" i="1"/>
  <c r="Z210" i="1"/>
  <c r="Y210" i="1"/>
  <c r="V210" i="1"/>
  <c r="S210" i="1"/>
  <c r="U884" i="1"/>
  <c r="Z169" i="1"/>
  <c r="Y169" i="1"/>
  <c r="V169" i="1"/>
  <c r="S169" i="1"/>
  <c r="U366" i="1"/>
  <c r="Z33" i="1"/>
  <c r="Y33" i="1"/>
  <c r="V33" i="1"/>
  <c r="S33" i="1"/>
  <c r="U16" i="1"/>
  <c r="U479" i="1"/>
  <c r="U870" i="1"/>
  <c r="U14" i="1"/>
  <c r="U210" i="1"/>
  <c r="Z12" i="1"/>
  <c r="Y12" i="1"/>
  <c r="V12" i="1"/>
  <c r="S12" i="1"/>
  <c r="U865" i="1"/>
  <c r="U729" i="1"/>
  <c r="U272" i="1"/>
  <c r="Z565" i="1"/>
  <c r="Y565" i="1"/>
  <c r="V565" i="1"/>
  <c r="S565" i="1"/>
  <c r="Z936" i="1"/>
  <c r="Y936" i="1"/>
  <c r="V936" i="1"/>
  <c r="S936" i="1"/>
  <c r="U54" i="1"/>
  <c r="Z542" i="1"/>
  <c r="Y542" i="1"/>
  <c r="V542" i="1"/>
  <c r="S542" i="1"/>
  <c r="U152" i="1"/>
  <c r="Z384" i="1"/>
  <c r="Y384" i="1"/>
  <c r="V384" i="1"/>
  <c r="S384" i="1"/>
  <c r="U565" i="1"/>
  <c r="Z289" i="1"/>
  <c r="V289" i="1"/>
  <c r="Y289" i="1"/>
  <c r="S289" i="1"/>
  <c r="U476" i="1"/>
  <c r="Z591" i="1"/>
  <c r="Y591" i="1"/>
  <c r="V591" i="1"/>
  <c r="S591" i="1"/>
  <c r="Z436" i="1"/>
  <c r="Y436" i="1"/>
  <c r="V436" i="1"/>
  <c r="S436" i="1"/>
  <c r="Z276" i="1"/>
  <c r="Y276" i="1"/>
  <c r="V276" i="1"/>
  <c r="S276" i="1"/>
  <c r="U658" i="1"/>
  <c r="Z545" i="1"/>
  <c r="Y545" i="1"/>
  <c r="V545" i="1"/>
  <c r="S545" i="1"/>
  <c r="Z473" i="1"/>
  <c r="Y473" i="1"/>
  <c r="V473" i="1"/>
  <c r="S473" i="1"/>
  <c r="U91" i="1"/>
  <c r="Z272" i="1"/>
  <c r="Y272" i="1"/>
  <c r="V272" i="1"/>
  <c r="S272" i="1"/>
  <c r="U71" i="1"/>
  <c r="Z580" i="1"/>
  <c r="Y580" i="1"/>
  <c r="V580" i="1"/>
  <c r="S580" i="1"/>
  <c r="U388" i="1"/>
  <c r="U493" i="1"/>
  <c r="U397" i="1"/>
  <c r="U642" i="1"/>
  <c r="Z401" i="1"/>
  <c r="Y401" i="1"/>
  <c r="V401" i="1"/>
  <c r="S401" i="1"/>
  <c r="Z323" i="1"/>
  <c r="Y323" i="1"/>
  <c r="V323" i="1"/>
  <c r="S323" i="1"/>
  <c r="U868" i="1"/>
  <c r="U182" i="1"/>
  <c r="Z981" i="1"/>
  <c r="Y981" i="1"/>
  <c r="V981" i="1"/>
  <c r="S981" i="1"/>
  <c r="Z231" i="1"/>
  <c r="Y231" i="1"/>
  <c r="V231" i="1"/>
  <c r="S231" i="1"/>
  <c r="U192" i="1"/>
  <c r="U589" i="1"/>
  <c r="Z491" i="1"/>
  <c r="Y491" i="1"/>
  <c r="V491" i="1"/>
  <c r="S491" i="1"/>
  <c r="U46" i="1"/>
  <c r="Z980" i="1"/>
  <c r="Y980" i="1"/>
  <c r="V980" i="1"/>
  <c r="S980" i="1"/>
  <c r="U849" i="1"/>
  <c r="U164" i="1"/>
  <c r="Z28" i="1"/>
  <c r="Y28" i="1"/>
  <c r="V28" i="1"/>
  <c r="S28" i="1"/>
  <c r="U662" i="1"/>
  <c r="T662" i="1"/>
  <c r="Z71" i="1"/>
  <c r="Y71" i="1"/>
  <c r="V71" i="1"/>
  <c r="S71" i="1"/>
  <c r="Z414" i="1"/>
  <c r="Y414" i="1"/>
  <c r="V414" i="1"/>
  <c r="S414" i="1"/>
  <c r="Z575" i="1"/>
  <c r="Y575" i="1"/>
  <c r="V575" i="1"/>
  <c r="S575" i="1"/>
  <c r="Z381" i="1"/>
  <c r="Y381" i="1"/>
  <c r="V381" i="1"/>
  <c r="S381" i="1"/>
  <c r="U602" i="1"/>
  <c r="U822" i="1"/>
  <c r="Z362" i="1"/>
  <c r="Y362" i="1"/>
  <c r="V362" i="1"/>
  <c r="S362" i="1"/>
  <c r="U278" i="1"/>
  <c r="U356" i="1"/>
  <c r="Z899" i="1"/>
  <c r="Y899" i="1"/>
  <c r="V899" i="1"/>
  <c r="S899" i="1"/>
  <c r="U535" i="1"/>
  <c r="Z288" i="1"/>
  <c r="V288" i="1"/>
  <c r="Y288" i="1"/>
  <c r="S288" i="1"/>
  <c r="Z142" i="1"/>
  <c r="Y142" i="1"/>
  <c r="V142" i="1"/>
  <c r="S142" i="1"/>
  <c r="U324" i="1"/>
  <c r="U110" i="1"/>
  <c r="U131" i="1"/>
  <c r="U151" i="1"/>
  <c r="U769" i="1"/>
  <c r="Z296" i="1"/>
  <c r="Y296" i="1"/>
  <c r="V296" i="1"/>
  <c r="S296" i="1"/>
  <c r="Z344" i="1"/>
  <c r="Y344" i="1"/>
  <c r="V344" i="1"/>
  <c r="S344" i="1"/>
  <c r="Z343" i="1"/>
  <c r="Y343" i="1"/>
  <c r="V343" i="1"/>
  <c r="S343" i="1"/>
  <c r="U580" i="1"/>
  <c r="Z506" i="1"/>
  <c r="Y506" i="1"/>
  <c r="V506" i="1"/>
  <c r="S506" i="1"/>
  <c r="U422" i="1"/>
  <c r="T422" i="1"/>
  <c r="Z482" i="1"/>
  <c r="Y482" i="1"/>
  <c r="V482" i="1"/>
  <c r="S482" i="1"/>
  <c r="Z789" i="1"/>
  <c r="Y789" i="1"/>
  <c r="V789" i="1"/>
  <c r="S789" i="1"/>
  <c r="U56" i="1"/>
  <c r="U834" i="1"/>
  <c r="U425" i="1"/>
  <c r="U201" i="1"/>
  <c r="Z566" i="1"/>
  <c r="Y566" i="1"/>
  <c r="V566" i="1"/>
  <c r="S566" i="1"/>
  <c r="U572" i="1"/>
  <c r="U555" i="1"/>
  <c r="U132" i="1"/>
  <c r="Z568" i="1"/>
  <c r="Y568" i="1"/>
  <c r="V568" i="1"/>
  <c r="S568" i="1"/>
  <c r="Z822" i="1"/>
  <c r="Y822" i="1"/>
  <c r="V822" i="1"/>
  <c r="S822" i="1"/>
  <c r="Y867" i="1"/>
  <c r="Z867" i="1"/>
  <c r="V867" i="1"/>
  <c r="S867" i="1"/>
  <c r="U889" i="1"/>
  <c r="U891" i="1"/>
  <c r="Y739" i="1"/>
  <c r="Z739" i="1"/>
  <c r="V739" i="1"/>
  <c r="S739" i="1"/>
  <c r="Z279" i="1"/>
  <c r="Y279" i="1"/>
  <c r="V279" i="1"/>
  <c r="S279" i="1"/>
  <c r="U532" i="1"/>
  <c r="U523" i="1"/>
  <c r="U93" i="1"/>
  <c r="U402" i="1"/>
  <c r="U86" i="1"/>
  <c r="Z975" i="1"/>
  <c r="Y975" i="1"/>
  <c r="V975" i="1"/>
  <c r="S975" i="1"/>
  <c r="U304" i="1"/>
  <c r="Y780" i="1"/>
  <c r="Z780" i="1"/>
  <c r="V780" i="1"/>
  <c r="S780" i="1"/>
  <c r="Z175" i="1"/>
  <c r="Y175" i="1"/>
  <c r="V175" i="1"/>
  <c r="S175" i="1"/>
  <c r="Z529" i="1"/>
  <c r="Y529" i="1"/>
  <c r="V529" i="1"/>
  <c r="S529" i="1"/>
  <c r="U235" i="1"/>
  <c r="Z961" i="1"/>
  <c r="Y961" i="1"/>
  <c r="V961" i="1"/>
  <c r="S961" i="1"/>
  <c r="Z631" i="1"/>
  <c r="Y631" i="1"/>
  <c r="V631" i="1"/>
  <c r="S631" i="1"/>
  <c r="U922" i="1"/>
  <c r="Z462" i="1"/>
  <c r="Y462" i="1"/>
  <c r="V462" i="1"/>
  <c r="S462" i="1"/>
  <c r="Z619" i="1"/>
  <c r="Y619" i="1"/>
  <c r="V619" i="1"/>
  <c r="S619" i="1"/>
  <c r="U212" i="1"/>
  <c r="U497" i="1"/>
  <c r="U269" i="1"/>
  <c r="U949" i="1"/>
  <c r="Z820" i="1"/>
  <c r="Y820" i="1"/>
  <c r="V820" i="1"/>
  <c r="S820" i="1"/>
  <c r="Z386" i="1"/>
  <c r="Y386" i="1"/>
  <c r="V386" i="1"/>
  <c r="S386" i="1"/>
  <c r="Z363" i="1"/>
  <c r="Y363" i="1"/>
  <c r="V363" i="1"/>
  <c r="S363" i="1"/>
  <c r="Z497" i="1"/>
  <c r="Y497" i="1"/>
  <c r="V497" i="1"/>
  <c r="S497" i="1"/>
  <c r="U736" i="1"/>
  <c r="Z275" i="1"/>
  <c r="Y275" i="1"/>
  <c r="V275" i="1"/>
  <c r="S275" i="1"/>
  <c r="Z378" i="1"/>
  <c r="Y378" i="1"/>
  <c r="V378" i="1"/>
  <c r="S378" i="1"/>
  <c r="Z753" i="1"/>
  <c r="Y753" i="1"/>
  <c r="V753" i="1"/>
  <c r="S753" i="1"/>
  <c r="U455" i="1"/>
  <c r="Z978" i="1"/>
  <c r="Y978" i="1"/>
  <c r="V978" i="1"/>
  <c r="S978" i="1"/>
  <c r="U875" i="1"/>
  <c r="U485" i="1"/>
  <c r="U732" i="1"/>
  <c r="U389" i="1"/>
  <c r="U651" i="1"/>
  <c r="U372" i="1"/>
  <c r="Z526" i="1"/>
  <c r="Y526" i="1"/>
  <c r="V526" i="1"/>
  <c r="S526" i="1"/>
  <c r="Z549" i="1"/>
  <c r="Y549" i="1"/>
  <c r="V549" i="1"/>
  <c r="S549" i="1"/>
  <c r="U137" i="1"/>
  <c r="Z461" i="1"/>
  <c r="Y461" i="1"/>
  <c r="V461" i="1"/>
  <c r="S461" i="1"/>
  <c r="U639" i="1"/>
  <c r="U444" i="1"/>
  <c r="U638" i="1"/>
  <c r="U232" i="1"/>
  <c r="Z655" i="1"/>
  <c r="Y655" i="1"/>
  <c r="V655" i="1"/>
  <c r="S655" i="1"/>
  <c r="Z621" i="1"/>
  <c r="Y621" i="1"/>
  <c r="V621" i="1"/>
  <c r="S621" i="1"/>
  <c r="U543" i="1"/>
  <c r="U516" i="1"/>
  <c r="Z56" i="1"/>
  <c r="Y56" i="1"/>
  <c r="V56" i="1"/>
  <c r="S56" i="1"/>
  <c r="U507" i="1"/>
  <c r="U546" i="1"/>
  <c r="U69" i="1"/>
  <c r="U649" i="1"/>
  <c r="U551" i="1"/>
  <c r="Z512" i="1"/>
  <c r="Y512" i="1"/>
  <c r="V512" i="1"/>
  <c r="S512" i="1"/>
  <c r="U55" i="1"/>
  <c r="Z256" i="1"/>
  <c r="Y256" i="1"/>
  <c r="V256" i="1"/>
  <c r="S256" i="1"/>
  <c r="U227" i="1"/>
  <c r="T227" i="1"/>
  <c r="U885" i="1"/>
  <c r="Y890" i="1"/>
  <c r="Z890" i="1"/>
  <c r="V890" i="1"/>
  <c r="S890" i="1"/>
  <c r="U99" i="1"/>
  <c r="U773" i="1"/>
  <c r="Z35" i="1"/>
  <c r="Y35" i="1"/>
  <c r="V35" i="1"/>
  <c r="S35" i="1"/>
  <c r="U27" i="1"/>
  <c r="U311" i="1"/>
  <c r="Y293" i="1"/>
  <c r="Z293" i="1"/>
  <c r="V293" i="1"/>
  <c r="S293" i="1"/>
  <c r="U24" i="1"/>
  <c r="Y536" i="1"/>
  <c r="Z536" i="1"/>
  <c r="V536" i="1"/>
  <c r="S536" i="1"/>
  <c r="U806" i="1"/>
  <c r="Z965" i="1"/>
  <c r="Y965" i="1"/>
  <c r="V965" i="1"/>
  <c r="S965" i="1"/>
  <c r="U964" i="1"/>
  <c r="U209" i="1"/>
  <c r="Z221" i="1"/>
  <c r="Y221" i="1"/>
  <c r="V221" i="1"/>
  <c r="S221" i="1"/>
  <c r="Z32" i="1"/>
  <c r="Y32" i="1"/>
  <c r="V32" i="1"/>
  <c r="S32" i="1"/>
  <c r="U208" i="1"/>
  <c r="Z605" i="1"/>
  <c r="Y605" i="1"/>
  <c r="V605" i="1"/>
  <c r="S605" i="1"/>
  <c r="U567" i="1"/>
  <c r="Z642" i="1"/>
  <c r="Y642" i="1"/>
  <c r="V642" i="1"/>
  <c r="S642" i="1"/>
  <c r="U478" i="1"/>
  <c r="Z34" i="1"/>
  <c r="Y34" i="1"/>
  <c r="V34" i="1"/>
  <c r="S34" i="1"/>
  <c r="U19" i="1"/>
  <c r="Z509" i="1"/>
  <c r="Y509" i="1"/>
  <c r="V509" i="1"/>
  <c r="S509" i="1"/>
  <c r="U867" i="1"/>
  <c r="U413" i="1"/>
  <c r="Z416" i="1"/>
  <c r="Y416" i="1"/>
  <c r="V416" i="1"/>
  <c r="S416" i="1"/>
  <c r="U396" i="1"/>
  <c r="U276" i="1"/>
  <c r="U329" i="1"/>
  <c r="U545" i="1"/>
  <c r="U411" i="1"/>
  <c r="U409" i="1"/>
  <c r="U839" i="1"/>
  <c r="U814" i="1"/>
  <c r="U299" i="1"/>
  <c r="U965" i="1"/>
  <c r="Z240" i="1"/>
  <c r="Y240" i="1"/>
  <c r="V240" i="1"/>
  <c r="S240" i="1"/>
  <c r="U162" i="1"/>
  <c r="Z836" i="1"/>
  <c r="Y836" i="1"/>
  <c r="V836" i="1"/>
  <c r="S836" i="1"/>
  <c r="Z27" i="1"/>
  <c r="Y27" i="1"/>
  <c r="V27" i="1"/>
  <c r="S27" i="1"/>
  <c r="Z983" i="1"/>
  <c r="Y983" i="1"/>
  <c r="V983" i="1"/>
  <c r="S983" i="1"/>
  <c r="U303" i="1"/>
  <c r="Z271" i="1"/>
  <c r="Y271" i="1"/>
  <c r="V271" i="1"/>
  <c r="S271" i="1"/>
  <c r="U936" i="1"/>
  <c r="Z504" i="1"/>
  <c r="Y504" i="1"/>
  <c r="V504" i="1"/>
  <c r="S504" i="1"/>
  <c r="U743" i="1"/>
  <c r="Z925" i="1"/>
  <c r="Y925" i="1"/>
  <c r="V925" i="1"/>
  <c r="S925" i="1"/>
  <c r="Z122" i="1"/>
  <c r="Y122" i="1"/>
  <c r="V122" i="1"/>
  <c r="S122" i="1"/>
  <c r="Z970" i="1"/>
  <c r="Y970" i="1"/>
  <c r="V970" i="1"/>
  <c r="S970" i="1"/>
  <c r="Z786" i="1"/>
  <c r="Y786" i="1"/>
  <c r="V786" i="1"/>
  <c r="S786" i="1"/>
  <c r="Z928" i="1"/>
  <c r="Y928" i="1"/>
  <c r="V928" i="1"/>
  <c r="S928" i="1"/>
  <c r="U144" i="1"/>
  <c r="Z470" i="1"/>
  <c r="Y470" i="1"/>
  <c r="V470" i="1"/>
  <c r="S470" i="1"/>
  <c r="Z595" i="1"/>
  <c r="Y595" i="1"/>
  <c r="V595" i="1"/>
  <c r="S595" i="1"/>
  <c r="Z511" i="1"/>
  <c r="Y511" i="1"/>
  <c r="V511" i="1"/>
  <c r="S511" i="1"/>
  <c r="Z510" i="1"/>
  <c r="Y510" i="1"/>
  <c r="V510" i="1"/>
  <c r="S510" i="1"/>
  <c r="U89" i="1"/>
  <c r="U217" i="1"/>
  <c r="U533" i="1"/>
  <c r="U74" i="1"/>
  <c r="U445" i="1"/>
  <c r="Z368" i="1"/>
  <c r="Y368" i="1"/>
  <c r="V368" i="1"/>
  <c r="S368" i="1"/>
  <c r="Z396" i="1"/>
  <c r="Y396" i="1"/>
  <c r="V396" i="1"/>
  <c r="S396" i="1"/>
  <c r="U236" i="1"/>
  <c r="U578" i="1"/>
  <c r="Z513" i="1"/>
  <c r="Y513" i="1"/>
  <c r="V513" i="1"/>
  <c r="S513" i="1"/>
  <c r="U293" i="1"/>
  <c r="U924" i="1"/>
  <c r="Z189" i="1"/>
  <c r="Y189" i="1"/>
  <c r="V189" i="1"/>
  <c r="S189" i="1"/>
  <c r="Z808" i="1"/>
  <c r="Y808" i="1"/>
  <c r="V808" i="1"/>
  <c r="S808" i="1"/>
  <c r="Z476" i="1"/>
  <c r="Y476" i="1"/>
  <c r="V476" i="1"/>
  <c r="S476" i="1"/>
  <c r="Z448" i="1"/>
  <c r="Y448" i="1"/>
  <c r="V448" i="1"/>
  <c r="S448" i="1"/>
  <c r="Z183" i="1"/>
  <c r="Y183" i="1"/>
  <c r="V183" i="1"/>
  <c r="S183" i="1"/>
  <c r="U531" i="1"/>
  <c r="T531" i="1"/>
  <c r="U391" i="1"/>
  <c r="Z600" i="1"/>
  <c r="Y600" i="1"/>
  <c r="V600" i="1"/>
  <c r="S600" i="1"/>
  <c r="Z239" i="1"/>
  <c r="Y239" i="1"/>
  <c r="V239" i="1"/>
  <c r="S239" i="1"/>
  <c r="U927" i="1"/>
  <c r="U80" i="1"/>
  <c r="U561" i="1"/>
  <c r="Z802" i="1"/>
  <c r="Y802" i="1"/>
  <c r="V802" i="1"/>
  <c r="S802" i="1"/>
  <c r="U390" i="1"/>
  <c r="Z376" i="1"/>
  <c r="Y376" i="1"/>
  <c r="V376" i="1"/>
  <c r="S376" i="1"/>
  <c r="U355" i="1"/>
  <c r="U149" i="1"/>
  <c r="U203" i="1"/>
  <c r="U83" i="1"/>
  <c r="Z967" i="1"/>
  <c r="Y967" i="1"/>
  <c r="V967" i="1"/>
  <c r="S967" i="1"/>
  <c r="Z264" i="1"/>
  <c r="Y264" i="1"/>
  <c r="V264" i="1"/>
  <c r="S264" i="1"/>
  <c r="Z637" i="1"/>
  <c r="Y637" i="1"/>
  <c r="V637" i="1"/>
  <c r="S637" i="1"/>
  <c r="Z111" i="1"/>
  <c r="Y111" i="1"/>
  <c r="V111" i="1"/>
  <c r="S111" i="1"/>
  <c r="Z610" i="1"/>
  <c r="Y610" i="1"/>
  <c r="V610" i="1"/>
  <c r="S610" i="1"/>
  <c r="Z722" i="1"/>
  <c r="Y722" i="1"/>
  <c r="V722" i="1"/>
  <c r="S722" i="1"/>
  <c r="Z528" i="1"/>
  <c r="Y528" i="1"/>
  <c r="V528" i="1"/>
  <c r="S528" i="1"/>
  <c r="Y858" i="1"/>
  <c r="Z858" i="1"/>
  <c r="V858" i="1"/>
  <c r="S858" i="1"/>
  <c r="Z171" i="1"/>
  <c r="Y171" i="1"/>
  <c r="V171" i="1"/>
  <c r="S171" i="1"/>
  <c r="U829" i="1"/>
  <c r="U44" i="1"/>
  <c r="U857" i="1"/>
  <c r="U912" i="1"/>
  <c r="Z425" i="1"/>
  <c r="Y425" i="1"/>
  <c r="V425" i="1"/>
  <c r="S425" i="1"/>
  <c r="U799" i="1"/>
  <c r="U314" i="1"/>
  <c r="Z353" i="1"/>
  <c r="Y353" i="1"/>
  <c r="V353" i="1"/>
  <c r="S353" i="1"/>
  <c r="U896" i="1"/>
  <c r="Z431" i="1"/>
  <c r="Y431" i="1"/>
  <c r="V431" i="1"/>
  <c r="S431" i="1"/>
  <c r="U654" i="1"/>
  <c r="Y636" i="1"/>
  <c r="Z636" i="1"/>
  <c r="V636" i="1"/>
  <c r="S636" i="1"/>
  <c r="U357" i="1"/>
  <c r="U333" i="1"/>
  <c r="Z530" i="1"/>
  <c r="Y530" i="1"/>
  <c r="V530" i="1"/>
  <c r="S530" i="1"/>
  <c r="U632" i="1"/>
  <c r="U744" i="1"/>
  <c r="U846" i="1"/>
  <c r="U275" i="1"/>
  <c r="U146" i="1"/>
  <c r="Z947" i="1"/>
  <c r="Y947" i="1"/>
  <c r="V947" i="1"/>
  <c r="S947" i="1"/>
  <c r="U335" i="1"/>
  <c r="Z17" i="1"/>
  <c r="Y17" i="1"/>
  <c r="V17" i="1"/>
  <c r="S17" i="1"/>
  <c r="U111" i="1"/>
  <c r="Z727" i="1"/>
  <c r="Y727" i="1"/>
  <c r="V727" i="1"/>
  <c r="S727" i="1"/>
  <c r="U377" i="1"/>
  <c r="Z281" i="1"/>
  <c r="Y281" i="1"/>
  <c r="V281" i="1"/>
  <c r="S281" i="1"/>
  <c r="Z590" i="1"/>
  <c r="Y590" i="1"/>
  <c r="V590" i="1"/>
  <c r="S590" i="1"/>
  <c r="U200" i="1"/>
  <c r="Z535" i="1"/>
  <c r="Y535" i="1"/>
  <c r="V535" i="1"/>
  <c r="S535" i="1"/>
  <c r="U597" i="1"/>
  <c r="U440" i="1"/>
  <c r="U500" i="1"/>
  <c r="T500" i="1"/>
  <c r="Z16" i="1"/>
  <c r="Y16" i="1"/>
  <c r="V16" i="1"/>
  <c r="S16" i="1"/>
  <c r="U491" i="1"/>
  <c r="Z490" i="1"/>
  <c r="Y490" i="1"/>
  <c r="V490" i="1"/>
  <c r="S490" i="1"/>
  <c r="Z54" i="1"/>
  <c r="Y54" i="1"/>
  <c r="V54" i="1"/>
  <c r="S54" i="1"/>
  <c r="U633" i="1"/>
  <c r="U424" i="1"/>
  <c r="Z496" i="1"/>
  <c r="Y496" i="1"/>
  <c r="V496" i="1"/>
  <c r="S496" i="1"/>
  <c r="U23" i="1"/>
  <c r="U982" i="1"/>
  <c r="U115" i="1"/>
  <c r="U797" i="1"/>
  <c r="U330" i="1"/>
  <c r="U985" i="1"/>
  <c r="Z910" i="1"/>
  <c r="Y910" i="1"/>
  <c r="V910" i="1"/>
  <c r="S910" i="1"/>
  <c r="U127" i="1"/>
  <c r="Z809" i="1"/>
  <c r="Y809" i="1"/>
  <c r="V809" i="1"/>
  <c r="S809" i="1"/>
  <c r="Z872" i="1"/>
  <c r="Y872" i="1"/>
  <c r="V872" i="1"/>
  <c r="S872" i="1"/>
  <c r="Y466" i="1"/>
  <c r="Z466" i="1"/>
  <c r="V466" i="1"/>
  <c r="S466" i="1"/>
  <c r="U385" i="1"/>
  <c r="U155" i="1"/>
  <c r="Z226" i="1"/>
  <c r="Y226" i="1"/>
  <c r="V226" i="1"/>
  <c r="S226" i="1"/>
  <c r="Z253" i="1"/>
  <c r="Y253" i="1"/>
  <c r="V253" i="1"/>
  <c r="S253" i="1"/>
  <c r="U881" i="1"/>
  <c r="Z824" i="1"/>
  <c r="Y824" i="1"/>
  <c r="V824" i="1"/>
  <c r="S824" i="1"/>
  <c r="Z392" i="1"/>
  <c r="Y392" i="1"/>
  <c r="V392" i="1"/>
  <c r="S392" i="1"/>
  <c r="U383" i="1"/>
  <c r="U858" i="1"/>
  <c r="Z606" i="1"/>
  <c r="Y606" i="1"/>
  <c r="V606" i="1"/>
  <c r="S606" i="1"/>
  <c r="Z422" i="1"/>
  <c r="Y422" i="1"/>
  <c r="V422" i="1"/>
  <c r="S422" i="1"/>
  <c r="Z604" i="1"/>
  <c r="Y604" i="1"/>
  <c r="V604" i="1"/>
  <c r="S604" i="1"/>
  <c r="Z286" i="1"/>
  <c r="Y286" i="1"/>
  <c r="V286" i="1"/>
  <c r="S286" i="1"/>
  <c r="Z587" i="1"/>
  <c r="Y587" i="1"/>
  <c r="V587" i="1"/>
  <c r="S587" i="1"/>
  <c r="Z623" i="1"/>
  <c r="Y623" i="1"/>
  <c r="V623" i="1"/>
  <c r="S623" i="1"/>
  <c r="Z172" i="1"/>
  <c r="Y172" i="1"/>
  <c r="V172" i="1"/>
  <c r="S172" i="1"/>
  <c r="U459" i="1"/>
  <c r="U466" i="1"/>
  <c r="U592" i="1"/>
  <c r="U205" i="1"/>
  <c r="U783" i="1"/>
  <c r="U243" i="1"/>
  <c r="T243" i="1"/>
  <c r="U901" i="1"/>
  <c r="Z86" i="1"/>
  <c r="Y86" i="1"/>
  <c r="V86" i="1"/>
  <c r="S86" i="1"/>
  <c r="Z107" i="1"/>
  <c r="Y107" i="1"/>
  <c r="V107" i="1"/>
  <c r="S107" i="1"/>
  <c r="U789" i="1"/>
  <c r="Z859" i="1"/>
  <c r="Y859" i="1"/>
  <c r="V859" i="1"/>
  <c r="S859" i="1"/>
  <c r="U271" i="1"/>
  <c r="U969" i="1"/>
  <c r="Y322" i="1"/>
  <c r="Z322" i="1"/>
  <c r="V322" i="1"/>
  <c r="S322" i="1"/>
  <c r="U48" i="1"/>
  <c r="U292" i="1"/>
  <c r="U408" i="1"/>
  <c r="T408" i="1"/>
  <c r="U394" i="1"/>
  <c r="Z301" i="1"/>
  <c r="Y301" i="1"/>
  <c r="V301" i="1"/>
  <c r="S301" i="1"/>
  <c r="Y195" i="1"/>
  <c r="Z195" i="1"/>
  <c r="V195" i="1"/>
  <c r="S195" i="1"/>
  <c r="Z266" i="1"/>
  <c r="Y266" i="1"/>
  <c r="V266" i="1"/>
  <c r="S266" i="1"/>
  <c r="U327" i="1"/>
  <c r="T327" i="1"/>
  <c r="U583" i="1"/>
  <c r="U423" i="1"/>
  <c r="U914" i="1"/>
  <c r="Z654" i="1"/>
  <c r="Y654" i="1"/>
  <c r="V654" i="1"/>
  <c r="S654" i="1"/>
  <c r="U454" i="1"/>
  <c r="U628" i="1"/>
  <c r="Z357" i="1"/>
  <c r="Y357" i="1"/>
  <c r="V357" i="1"/>
  <c r="S357" i="1"/>
  <c r="U611" i="1"/>
  <c r="U325" i="1"/>
  <c r="U486" i="1"/>
  <c r="U50" i="1"/>
  <c r="U67" i="1"/>
  <c r="Z517" i="1"/>
  <c r="Y517" i="1"/>
  <c r="V517" i="1"/>
  <c r="S517" i="1"/>
  <c r="U923" i="1"/>
  <c r="U421" i="1"/>
  <c r="Z464" i="1"/>
  <c r="Y464" i="1"/>
  <c r="V464" i="1"/>
  <c r="S464" i="1"/>
  <c r="U404" i="1"/>
  <c r="U550" i="1"/>
  <c r="U168" i="1"/>
  <c r="Z432" i="1"/>
  <c r="Y432" i="1"/>
  <c r="V432" i="1"/>
  <c r="S432" i="1"/>
  <c r="U573" i="1"/>
  <c r="U360" i="1"/>
  <c r="U484" i="1"/>
  <c r="Z968" i="1"/>
  <c r="Y968" i="1"/>
  <c r="V968" i="1"/>
  <c r="S968" i="1"/>
  <c r="U718" i="1"/>
  <c r="U443" i="1"/>
  <c r="Z30" i="1"/>
  <c r="Y30" i="1"/>
  <c r="V30" i="1"/>
  <c r="S30" i="1"/>
  <c r="U617" i="1"/>
  <c r="U650" i="1"/>
  <c r="Z480" i="1"/>
  <c r="Y480" i="1"/>
  <c r="V480" i="1"/>
  <c r="S480" i="1"/>
  <c r="U975" i="1"/>
  <c r="U288" i="1"/>
  <c r="Z55" i="1"/>
  <c r="Y55" i="1"/>
  <c r="V55" i="1"/>
  <c r="S55" i="1"/>
  <c r="Z187" i="1"/>
  <c r="Y187" i="1"/>
  <c r="V187" i="1"/>
  <c r="S187" i="1"/>
  <c r="U845" i="1"/>
  <c r="U733" i="1"/>
  <c r="Z915" i="1"/>
  <c r="Y915" i="1"/>
  <c r="V915" i="1"/>
  <c r="S915" i="1"/>
  <c r="Z255" i="1"/>
  <c r="Y255" i="1"/>
  <c r="V255" i="1"/>
  <c r="S255" i="1"/>
  <c r="U953" i="1"/>
  <c r="T953" i="1"/>
  <c r="Z81" i="1"/>
  <c r="Y81" i="1"/>
  <c r="V81" i="1"/>
  <c r="S81" i="1"/>
  <c r="U944" i="1"/>
  <c r="Y441" i="1"/>
  <c r="Z441" i="1"/>
  <c r="V441" i="1"/>
  <c r="S441" i="1"/>
  <c r="U837" i="1"/>
  <c r="U836" i="1"/>
  <c r="U358" i="1"/>
  <c r="Z759" i="1"/>
  <c r="Y759" i="1"/>
  <c r="V759" i="1"/>
  <c r="S759" i="1"/>
  <c r="U81" i="1"/>
  <c r="Z533" i="1"/>
  <c r="Y533" i="1"/>
  <c r="V533" i="1"/>
  <c r="S533" i="1"/>
  <c r="Z627" i="1"/>
  <c r="Y627" i="1"/>
  <c r="V627" i="1"/>
  <c r="S627" i="1"/>
  <c r="Z300" i="1"/>
  <c r="Y300" i="1"/>
  <c r="V300" i="1"/>
  <c r="S300" i="1"/>
  <c r="Z447" i="1"/>
  <c r="V447" i="1"/>
  <c r="Y447" i="1"/>
  <c r="S447" i="1"/>
  <c r="U954" i="1"/>
  <c r="U811" i="1"/>
  <c r="Z477" i="1"/>
  <c r="Y477" i="1"/>
  <c r="V477" i="1"/>
  <c r="S477" i="1"/>
  <c r="Z652" i="1"/>
  <c r="Y652" i="1"/>
  <c r="V652" i="1"/>
  <c r="S652" i="1"/>
  <c r="U373" i="1"/>
  <c r="Z635" i="1"/>
  <c r="Y635" i="1"/>
  <c r="V635" i="1"/>
  <c r="S635" i="1"/>
  <c r="Z364" i="1"/>
  <c r="Y364" i="1"/>
  <c r="V364" i="1"/>
  <c r="S364" i="1"/>
  <c r="Z244" i="1"/>
  <c r="Y244" i="1"/>
  <c r="V244" i="1"/>
  <c r="S244" i="1"/>
  <c r="Z578" i="1"/>
  <c r="Y578" i="1"/>
  <c r="V578" i="1"/>
  <c r="S578" i="1"/>
  <c r="U513" i="1"/>
  <c r="U648" i="1"/>
  <c r="T648" i="1"/>
  <c r="U301" i="1"/>
  <c r="U776" i="1"/>
  <c r="U751" i="1"/>
  <c r="U259" i="1"/>
  <c r="T259" i="1"/>
  <c r="U925" i="1"/>
  <c r="T925" i="1"/>
  <c r="U130" i="1"/>
  <c r="Z804" i="1"/>
  <c r="Y804" i="1"/>
  <c r="V804" i="1"/>
  <c r="S804" i="1"/>
  <c r="Z907" i="1"/>
  <c r="Y907" i="1"/>
  <c r="V907" i="1"/>
  <c r="S907" i="1"/>
  <c r="Z887" i="1"/>
  <c r="Y887" i="1"/>
  <c r="V887" i="1"/>
  <c r="S887" i="1"/>
  <c r="U255" i="1"/>
  <c r="U945" i="1"/>
  <c r="Z888" i="1"/>
  <c r="Y888" i="1"/>
  <c r="V888" i="1"/>
  <c r="S888" i="1"/>
  <c r="Z409" i="1"/>
  <c r="Y409" i="1"/>
  <c r="V409" i="1"/>
  <c r="S409" i="1"/>
  <c r="Z383" i="1"/>
  <c r="Y383" i="1"/>
  <c r="V383" i="1"/>
  <c r="S383" i="1"/>
  <c r="U805" i="1"/>
  <c r="Z13" i="1"/>
  <c r="Y13" i="1"/>
  <c r="V13" i="1"/>
  <c r="S13" i="1"/>
  <c r="Z342" i="1"/>
  <c r="Y342" i="1"/>
  <c r="V342" i="1"/>
  <c r="S342" i="1"/>
  <c r="U18" i="1"/>
  <c r="Y295" i="1"/>
  <c r="V295" i="1"/>
  <c r="Z295" i="1"/>
  <c r="S295" i="1"/>
  <c r="Z499" i="1"/>
  <c r="Y499" i="1"/>
  <c r="V499" i="1"/>
  <c r="S499" i="1"/>
  <c r="U482" i="1"/>
  <c r="U471" i="1"/>
  <c r="U26" i="1"/>
  <c r="U501" i="1"/>
  <c r="U835" i="1"/>
  <c r="Z413" i="1"/>
  <c r="Y413" i="1"/>
  <c r="V413" i="1"/>
  <c r="S413" i="1"/>
  <c r="U627" i="1"/>
  <c r="U309" i="1"/>
  <c r="T309" i="1"/>
  <c r="Z180" i="1"/>
  <c r="Y180" i="1"/>
  <c r="V180" i="1"/>
  <c r="S180" i="1"/>
  <c r="U498" i="1"/>
  <c r="Z481" i="1"/>
  <c r="Y481" i="1"/>
  <c r="V481" i="1"/>
  <c r="S481" i="1"/>
  <c r="U102" i="1"/>
  <c r="Z757" i="1"/>
  <c r="Y757" i="1"/>
  <c r="V757" i="1"/>
  <c r="S757" i="1"/>
  <c r="U971" i="1"/>
  <c r="T971" i="1"/>
  <c r="U365" i="1"/>
  <c r="Z308" i="1"/>
  <c r="Y308" i="1"/>
  <c r="V308" i="1"/>
  <c r="S308" i="1"/>
  <c r="U795" i="1"/>
  <c r="Z388" i="1"/>
  <c r="Y388" i="1"/>
  <c r="V388" i="1"/>
  <c r="S388" i="1"/>
  <c r="U371" i="1"/>
  <c r="U815" i="1"/>
  <c r="Z241" i="1"/>
  <c r="Y241" i="1"/>
  <c r="V241" i="1"/>
  <c r="S241" i="1"/>
  <c r="U25" i="1"/>
  <c r="Z761" i="1"/>
  <c r="V761" i="1"/>
  <c r="Y761" i="1"/>
  <c r="S761" i="1"/>
  <c r="U133" i="1"/>
  <c r="U980" i="1"/>
  <c r="U574" i="1"/>
  <c r="U487" i="1"/>
  <c r="Z9" i="1"/>
  <c r="Y9" i="1"/>
  <c r="V9" i="1"/>
  <c r="S9" i="1"/>
  <c r="U490" i="1"/>
  <c r="U488" i="1"/>
  <c r="Z768" i="1"/>
  <c r="Y768" i="1"/>
  <c r="V768" i="1"/>
  <c r="S768" i="1"/>
  <c r="U322" i="1"/>
  <c r="U175" i="1"/>
  <c r="U864" i="1"/>
  <c r="T775" i="1"/>
  <c r="U775" i="1"/>
  <c r="U17" i="1"/>
  <c r="U248" i="1"/>
  <c r="U524" i="1"/>
  <c r="Z367" i="1"/>
  <c r="Y367" i="1"/>
  <c r="V367" i="1"/>
  <c r="S367" i="1"/>
  <c r="Z262" i="1"/>
  <c r="Y262" i="1"/>
  <c r="V262" i="1"/>
  <c r="S262" i="1"/>
  <c r="U827" i="1"/>
  <c r="U635" i="1"/>
  <c r="Z290" i="1"/>
  <c r="Y290" i="1"/>
  <c r="V290" i="1"/>
  <c r="S290" i="1"/>
  <c r="U742" i="1"/>
  <c r="Z816" i="1"/>
  <c r="Y816" i="1"/>
  <c r="V816" i="1"/>
  <c r="S816" i="1"/>
  <c r="Z331" i="1"/>
  <c r="Y331" i="1"/>
  <c r="V331" i="1"/>
  <c r="S331" i="1"/>
  <c r="Z309" i="1"/>
  <c r="Y309" i="1"/>
  <c r="V309" i="1"/>
  <c r="S309" i="1"/>
  <c r="Z319" i="1"/>
  <c r="Y319" i="1"/>
  <c r="V319" i="1"/>
  <c r="S319" i="1"/>
  <c r="Z539" i="1"/>
  <c r="Y539" i="1"/>
  <c r="V539" i="1"/>
  <c r="S539" i="1"/>
  <c r="U536" i="1"/>
  <c r="Z813" i="1"/>
  <c r="Y813" i="1"/>
  <c r="V813" i="1"/>
  <c r="S813" i="1"/>
  <c r="U198" i="1"/>
  <c r="U542" i="1"/>
  <c r="U297" i="1"/>
  <c r="Z238" i="1"/>
  <c r="Y238" i="1"/>
  <c r="V238" i="1"/>
  <c r="S238" i="1"/>
  <c r="U641" i="1"/>
  <c r="Z398" i="1"/>
  <c r="Y398" i="1"/>
  <c r="V398" i="1"/>
  <c r="S398" i="1"/>
  <c r="U604" i="1"/>
  <c r="U172" i="1"/>
  <c r="Z963" i="1"/>
  <c r="Y963" i="1"/>
  <c r="V963" i="1"/>
  <c r="S963" i="1"/>
  <c r="Y929" i="1"/>
  <c r="Z929" i="1"/>
  <c r="V929" i="1"/>
  <c r="S929" i="1"/>
  <c r="Z459" i="1"/>
  <c r="Y459" i="1"/>
  <c r="V459" i="1"/>
  <c r="S459" i="1"/>
  <c r="U821" i="1"/>
  <c r="U166" i="1"/>
  <c r="Z472" i="1"/>
  <c r="Y472" i="1"/>
  <c r="V472" i="1"/>
  <c r="S472" i="1"/>
  <c r="U534" i="1"/>
  <c r="U136" i="1"/>
  <c r="U344" i="1"/>
  <c r="U557" i="1"/>
  <c r="U265" i="1"/>
  <c r="U469" i="1"/>
  <c r="Z920" i="1"/>
  <c r="Y920" i="1"/>
  <c r="V920" i="1"/>
  <c r="S920" i="1"/>
  <c r="U460" i="1"/>
  <c r="U395" i="1"/>
  <c r="Z8" i="1"/>
  <c r="Y8" i="1"/>
  <c r="V8" i="1"/>
  <c r="S8" i="1"/>
  <c r="U601" i="1"/>
  <c r="U594" i="1"/>
  <c r="Y465" i="1"/>
  <c r="Z465" i="1"/>
  <c r="V465" i="1"/>
  <c r="S465" i="1"/>
  <c r="U943" i="1"/>
  <c r="U918" i="1"/>
  <c r="U898" i="1"/>
  <c r="U84" i="1"/>
  <c r="Z766" i="1"/>
  <c r="Y766" i="1"/>
  <c r="V766" i="1"/>
  <c r="S766" i="1"/>
  <c r="Z274" i="1"/>
  <c r="Y274" i="1"/>
  <c r="V274" i="1"/>
  <c r="S274" i="1"/>
  <c r="U956" i="1"/>
  <c r="Z775" i="1"/>
  <c r="Y775" i="1"/>
  <c r="V775" i="1"/>
  <c r="S775" i="1"/>
  <c r="U88" i="1"/>
  <c r="Z778" i="1"/>
  <c r="Y778" i="1"/>
  <c r="V778" i="1"/>
  <c r="S778" i="1"/>
  <c r="U310" i="1"/>
  <c r="Z832" i="1"/>
  <c r="Y832" i="1"/>
  <c r="V832" i="1"/>
  <c r="S832" i="1"/>
  <c r="U426" i="1"/>
  <c r="U261" i="1"/>
  <c r="U838" i="1"/>
  <c r="U108" i="1"/>
  <c r="Z138" i="1"/>
  <c r="Y138" i="1"/>
  <c r="V138" i="1"/>
  <c r="S138" i="1"/>
  <c r="Z806" i="1"/>
  <c r="Y806" i="1"/>
  <c r="V806" i="1"/>
  <c r="S806" i="1"/>
  <c r="U978" i="1"/>
  <c r="Z801" i="1"/>
  <c r="Y801" i="1"/>
  <c r="V801" i="1"/>
  <c r="S801" i="1"/>
  <c r="Z966" i="1"/>
  <c r="Y966" i="1"/>
  <c r="V966" i="1"/>
  <c r="S966" i="1"/>
  <c r="U177" i="1"/>
  <c r="U320" i="1"/>
  <c r="U661" i="1"/>
  <c r="Z382" i="1"/>
  <c r="Y382" i="1"/>
  <c r="V382" i="1"/>
  <c r="S382" i="1"/>
  <c r="Z572" i="1"/>
  <c r="Y572" i="1"/>
  <c r="S572" i="1"/>
  <c r="V572" i="1"/>
  <c r="Z206" i="1"/>
  <c r="Y206" i="1"/>
  <c r="V206" i="1"/>
  <c r="S206" i="1"/>
  <c r="Z555" i="1"/>
  <c r="Y555" i="1"/>
  <c r="V555" i="1"/>
  <c r="S555" i="1"/>
  <c r="U376" i="1"/>
  <c r="Z132" i="1"/>
  <c r="Y132" i="1"/>
  <c r="V132" i="1"/>
  <c r="S132" i="1"/>
  <c r="Z355" i="1"/>
  <c r="Y355" i="1"/>
  <c r="V355" i="1"/>
  <c r="S355" i="1"/>
  <c r="U434" i="1"/>
  <c r="U560" i="1"/>
  <c r="U141" i="1"/>
  <c r="Z320" i="1"/>
  <c r="V320" i="1"/>
  <c r="Y320" i="1"/>
  <c r="S320" i="1"/>
  <c r="U195" i="1"/>
  <c r="Z861" i="1"/>
  <c r="Y861" i="1"/>
  <c r="V861" i="1"/>
  <c r="S861" i="1"/>
  <c r="Y938" i="1"/>
  <c r="Z938" i="1"/>
  <c r="V938" i="1"/>
  <c r="S938" i="1"/>
  <c r="Z75" i="1"/>
  <c r="Y75" i="1"/>
  <c r="V75" i="1"/>
  <c r="S75" i="1"/>
  <c r="U749" i="1"/>
  <c r="Z764" i="1"/>
  <c r="Y764" i="1"/>
  <c r="V764" i="1"/>
  <c r="S764" i="1"/>
  <c r="Z736" i="1"/>
  <c r="Y736" i="1"/>
  <c r="V736" i="1"/>
  <c r="S736" i="1"/>
  <c r="U239" i="1"/>
  <c r="U929" i="1"/>
  <c r="Z919" i="1"/>
  <c r="Y919" i="1"/>
  <c r="V919" i="1"/>
  <c r="S919" i="1"/>
  <c r="U968" i="1"/>
  <c r="Z270" i="1"/>
  <c r="Y270" i="1"/>
  <c r="V270" i="1"/>
  <c r="S270" i="1"/>
  <c r="U260" i="1"/>
  <c r="U626" i="1"/>
  <c r="Z336" i="1"/>
  <c r="V336" i="1"/>
  <c r="Y336" i="1"/>
  <c r="S336" i="1"/>
  <c r="U966" i="1"/>
  <c r="U68" i="1"/>
  <c r="U186" i="1"/>
  <c r="Z209" i="1"/>
  <c r="Y209" i="1"/>
  <c r="V209" i="1"/>
  <c r="S209" i="1"/>
  <c r="Z199" i="1"/>
  <c r="Y199" i="1"/>
  <c r="V199" i="1"/>
  <c r="S199" i="1"/>
  <c r="U939" i="1"/>
  <c r="Z352" i="1"/>
  <c r="Y352" i="1"/>
  <c r="V352" i="1"/>
  <c r="S352" i="1"/>
  <c r="U375" i="1"/>
  <c r="U850" i="1"/>
  <c r="U606" i="1"/>
  <c r="U414" i="1"/>
  <c r="U596" i="1"/>
  <c r="Z278" i="1"/>
  <c r="Y278" i="1"/>
  <c r="V278" i="1"/>
  <c r="S278" i="1"/>
  <c r="U579" i="1"/>
  <c r="U575" i="1"/>
  <c r="Z455" i="1"/>
  <c r="Y455" i="1"/>
  <c r="V455" i="1"/>
  <c r="S455" i="1"/>
  <c r="U970" i="1"/>
  <c r="U859" i="1"/>
  <c r="Z485" i="1"/>
  <c r="Y485" i="1"/>
  <c r="V485" i="1"/>
  <c r="S485" i="1"/>
  <c r="U660" i="1"/>
  <c r="U381" i="1"/>
  <c r="U643" i="1"/>
  <c r="Z372" i="1"/>
  <c r="V372" i="1"/>
  <c r="Y372" i="1"/>
  <c r="S372" i="1"/>
  <c r="U518" i="1"/>
  <c r="Z105" i="1"/>
  <c r="Y105" i="1"/>
  <c r="V105" i="1"/>
  <c r="S105" i="1"/>
  <c r="U281" i="1"/>
  <c r="U541" i="1"/>
  <c r="U113" i="1"/>
  <c r="U453" i="1"/>
  <c r="Z639" i="1"/>
  <c r="V639" i="1"/>
  <c r="Y639" i="1"/>
  <c r="S639" i="1"/>
  <c r="Z444" i="1"/>
  <c r="Y444" i="1"/>
  <c r="V444" i="1"/>
  <c r="S444" i="1"/>
  <c r="U347" i="1"/>
  <c r="U559" i="1"/>
  <c r="Z585" i="1"/>
  <c r="Y585" i="1"/>
  <c r="V585" i="1"/>
  <c r="S585" i="1"/>
  <c r="U538" i="1"/>
  <c r="Z449" i="1"/>
  <c r="Y449" i="1"/>
  <c r="V449" i="1"/>
  <c r="S449" i="1"/>
  <c r="U911" i="1"/>
  <c r="U950" i="1"/>
  <c r="U139" i="1"/>
  <c r="U813" i="1"/>
  <c r="U361" i="1"/>
  <c r="Y20" i="1"/>
  <c r="Z20" i="1"/>
  <c r="V20" i="1"/>
  <c r="S20" i="1"/>
  <c r="Z835" i="1"/>
  <c r="Y835" i="1"/>
  <c r="V835" i="1"/>
  <c r="S835" i="1"/>
  <c r="Z223" i="1"/>
  <c r="Y223" i="1"/>
  <c r="V223" i="1"/>
  <c r="S223" i="1"/>
  <c r="U913" i="1"/>
  <c r="Y874" i="1"/>
  <c r="Z874" i="1"/>
  <c r="V874" i="1"/>
  <c r="S874" i="1"/>
  <c r="U888" i="1"/>
  <c r="U229" i="1"/>
  <c r="Z823" i="1"/>
  <c r="Y823" i="1"/>
  <c r="V823" i="1"/>
  <c r="S823" i="1"/>
  <c r="Z774" i="1"/>
  <c r="Y774" i="1"/>
  <c r="V774" i="1"/>
  <c r="S774" i="1"/>
  <c r="U804" i="1"/>
  <c r="Z215" i="1"/>
  <c r="Y215" i="1"/>
  <c r="V215" i="1"/>
  <c r="S215" i="1"/>
  <c r="U262" i="1"/>
  <c r="U938" i="1"/>
  <c r="Z430" i="1"/>
  <c r="Y430" i="1"/>
  <c r="V430" i="1"/>
  <c r="S430" i="1"/>
  <c r="Z531" i="1"/>
  <c r="Y531" i="1"/>
  <c r="V531" i="1"/>
  <c r="S531" i="1"/>
  <c r="Z519" i="1"/>
  <c r="Y519" i="1"/>
  <c r="V519" i="1"/>
  <c r="S519" i="1"/>
  <c r="U415" i="1"/>
  <c r="U890" i="1"/>
  <c r="U630" i="1"/>
  <c r="Z438" i="1"/>
  <c r="Y438" i="1"/>
  <c r="V438" i="1"/>
  <c r="S438" i="1"/>
  <c r="Z620" i="1"/>
  <c r="Y620" i="1"/>
  <c r="V620" i="1"/>
  <c r="S620" i="1"/>
  <c r="T334" i="1"/>
  <c r="U334" i="1"/>
  <c r="Z603" i="1"/>
  <c r="Y603" i="1"/>
  <c r="V603" i="1"/>
  <c r="S603" i="1"/>
  <c r="Z317" i="1"/>
  <c r="Y317" i="1"/>
  <c r="V317" i="1"/>
  <c r="S317" i="1"/>
  <c r="U188" i="1"/>
  <c r="Z498" i="1"/>
  <c r="Y498" i="1"/>
  <c r="V498" i="1"/>
  <c r="S498" i="1"/>
  <c r="U481" i="1"/>
  <c r="Z616" i="1"/>
  <c r="Y616" i="1"/>
  <c r="V616" i="1"/>
  <c r="S616" i="1"/>
  <c r="U237" i="1"/>
  <c r="Z391" i="1"/>
  <c r="Y391" i="1"/>
  <c r="V391" i="1"/>
  <c r="S391" i="1"/>
  <c r="Z227" i="1"/>
  <c r="Y227" i="1"/>
  <c r="V227" i="1"/>
  <c r="S227" i="1"/>
  <c r="Z885" i="1"/>
  <c r="Y885" i="1"/>
  <c r="V885" i="1"/>
  <c r="S885" i="1"/>
  <c r="Z91" i="1"/>
  <c r="Y91" i="1"/>
  <c r="V91" i="1"/>
  <c r="S91" i="1"/>
  <c r="U765" i="1"/>
  <c r="Z827" i="1"/>
  <c r="Y827" i="1"/>
  <c r="V827" i="1"/>
  <c r="S827" i="1"/>
  <c r="U947" i="1"/>
  <c r="U223" i="1"/>
  <c r="U905" i="1"/>
  <c r="U780" i="1"/>
  <c r="Z848" i="1"/>
  <c r="Y848" i="1"/>
  <c r="V848" i="1"/>
  <c r="S848" i="1"/>
  <c r="U165" i="1"/>
  <c r="U734" i="1"/>
  <c r="Z876" i="1"/>
  <c r="Y876" i="1"/>
  <c r="V876" i="1"/>
  <c r="S876" i="1"/>
  <c r="U874" i="1"/>
  <c r="U35" i="1"/>
  <c r="U348" i="1"/>
  <c r="Z609" i="1"/>
  <c r="Y609" i="1"/>
  <c r="V609" i="1"/>
  <c r="S609" i="1"/>
  <c r="U439" i="1"/>
  <c r="U946" i="1"/>
  <c r="U803" i="1"/>
  <c r="U470" i="1"/>
  <c r="U644" i="1"/>
  <c r="Z373" i="1"/>
  <c r="Y373" i="1"/>
  <c r="V373" i="1"/>
  <c r="S373" i="1"/>
  <c r="U595" i="1"/>
  <c r="U448" i="1"/>
  <c r="U148" i="1"/>
  <c r="U403" i="1"/>
  <c r="U410" i="1"/>
  <c r="U895" i="1"/>
  <c r="Z247" i="1"/>
  <c r="Y247" i="1"/>
  <c r="V247" i="1"/>
  <c r="S247" i="1"/>
  <c r="Z830" i="1"/>
  <c r="Y830" i="1"/>
  <c r="V830" i="1"/>
  <c r="S830" i="1"/>
  <c r="U566" i="1"/>
  <c r="Z118" i="1"/>
  <c r="Y118" i="1"/>
  <c r="V118" i="1"/>
  <c r="S118" i="1"/>
  <c r="U180" i="1"/>
  <c r="U463" i="1"/>
  <c r="U659" i="1"/>
  <c r="Z194" i="1"/>
  <c r="Y194" i="1"/>
  <c r="V194" i="1"/>
  <c r="S194" i="1"/>
  <c r="Z633" i="1"/>
  <c r="Y633" i="1"/>
  <c r="V633" i="1"/>
  <c r="S633" i="1"/>
  <c r="Z115" i="1"/>
  <c r="Y115" i="1"/>
  <c r="V115" i="1"/>
  <c r="S115" i="1"/>
  <c r="U249" i="1"/>
  <c r="U339" i="1"/>
  <c r="Z23" i="1"/>
  <c r="Y23" i="1"/>
  <c r="V23" i="1"/>
  <c r="S23" i="1"/>
  <c r="U607" i="1"/>
  <c r="U352" i="1"/>
  <c r="Z596" i="1"/>
  <c r="Y596" i="1"/>
  <c r="V596" i="1"/>
  <c r="S596" i="1"/>
  <c r="U447" i="1"/>
  <c r="U652" i="1"/>
  <c r="U244" i="1"/>
  <c r="U784" i="1"/>
  <c r="U53" i="1"/>
  <c r="U833" i="1"/>
  <c r="T833" i="1"/>
  <c r="U345" i="1"/>
  <c r="U590" i="1"/>
  <c r="U82" i="1"/>
  <c r="U548" i="1"/>
  <c r="T548" i="1"/>
  <c r="U109" i="1"/>
  <c r="T109" i="1"/>
  <c r="Z855" i="1"/>
  <c r="Y855" i="1"/>
  <c r="V855" i="1"/>
  <c r="S855" i="1"/>
  <c r="U206" i="1"/>
  <c r="Z974" i="1"/>
  <c r="Y974" i="1"/>
  <c r="V974" i="1"/>
  <c r="S974" i="1"/>
  <c r="Z508" i="1"/>
  <c r="Y508" i="1"/>
  <c r="V508" i="1"/>
  <c r="S508" i="1"/>
  <c r="U818" i="1"/>
  <c r="Z514" i="1"/>
  <c r="Y514" i="1"/>
  <c r="V514" i="1"/>
  <c r="S514" i="1"/>
  <c r="Z299" i="1"/>
  <c r="Y299" i="1"/>
  <c r="V299" i="1"/>
  <c r="S299" i="1"/>
  <c r="Z554" i="1"/>
  <c r="Y554" i="1"/>
  <c r="V554" i="1"/>
  <c r="S554" i="1"/>
  <c r="Z622" i="1"/>
  <c r="Y622" i="1"/>
  <c r="V622" i="1"/>
  <c r="S622" i="1"/>
  <c r="U587" i="1"/>
  <c r="Z474" i="1"/>
  <c r="Y474" i="1"/>
  <c r="V474" i="1"/>
  <c r="S474" i="1"/>
  <c r="Z251" i="1"/>
  <c r="Y251" i="1"/>
  <c r="V251" i="1"/>
  <c r="S251" i="1"/>
  <c r="U114" i="1"/>
  <c r="Z302" i="1"/>
  <c r="Y302" i="1"/>
  <c r="V302" i="1"/>
  <c r="S302" i="1"/>
  <c r="U66" i="1"/>
  <c r="Z502" i="1"/>
  <c r="Y502" i="1"/>
  <c r="V502" i="1"/>
  <c r="S502" i="1"/>
  <c r="Z73" i="1"/>
  <c r="Y73" i="1"/>
  <c r="V73" i="1"/>
  <c r="S73" i="1"/>
  <c r="U161" i="1"/>
  <c r="U525" i="1"/>
  <c r="U12" i="1"/>
  <c r="U437" i="1"/>
  <c r="Z567" i="1"/>
  <c r="Y567" i="1"/>
  <c r="V567" i="1"/>
  <c r="S567" i="1"/>
  <c r="U420" i="1"/>
  <c r="U308" i="1"/>
  <c r="U472" i="1"/>
  <c r="Z569" i="1"/>
  <c r="Y569" i="1"/>
  <c r="V569" i="1"/>
  <c r="S569" i="1"/>
  <c r="U475" i="1"/>
  <c r="Z433" i="1"/>
  <c r="Y433" i="1"/>
  <c r="V433" i="1"/>
  <c r="S433" i="1"/>
  <c r="U879" i="1"/>
  <c r="T879" i="1"/>
  <c r="U854" i="1"/>
  <c r="U362" i="1"/>
  <c r="U37" i="1"/>
  <c r="U726" i="1"/>
  <c r="U242" i="1"/>
  <c r="U916" i="1"/>
  <c r="Z181" i="1"/>
  <c r="Y181" i="1"/>
  <c r="V181" i="1"/>
  <c r="S181" i="1"/>
  <c r="U788" i="1"/>
  <c r="U105" i="1"/>
  <c r="U57" i="1"/>
  <c r="T57" i="1"/>
  <c r="U738" i="1"/>
  <c r="T738" i="1"/>
  <c r="U246" i="1"/>
  <c r="Z800" i="1"/>
  <c r="Y800" i="1"/>
  <c r="V800" i="1"/>
  <c r="S800" i="1"/>
  <c r="U562" i="1"/>
  <c r="U197" i="1"/>
  <c r="U29" i="1"/>
  <c r="U75" i="1"/>
  <c r="Z59" i="1"/>
  <c r="Y59" i="1"/>
  <c r="V59" i="1"/>
  <c r="S59" i="1"/>
  <c r="Y263" i="1"/>
  <c r="Z263" i="1"/>
  <c r="V263" i="1"/>
  <c r="S263" i="1"/>
  <c r="U730" i="1"/>
  <c r="U225" i="1"/>
  <c r="U748" i="1"/>
  <c r="U256" i="1"/>
  <c r="U731" i="1"/>
  <c r="U629" i="1"/>
  <c r="U720" i="1"/>
  <c r="Z532" i="1"/>
  <c r="Y532" i="1"/>
  <c r="V532" i="1"/>
  <c r="S532" i="1"/>
  <c r="Z87" i="1"/>
  <c r="Y87" i="1"/>
  <c r="V87" i="1"/>
  <c r="S87" i="1"/>
  <c r="Z523" i="1"/>
  <c r="Y523" i="1"/>
  <c r="V523" i="1"/>
  <c r="S523" i="1"/>
  <c r="U586" i="1"/>
  <c r="U85" i="1"/>
  <c r="U722" i="1"/>
  <c r="Z402" i="1"/>
  <c r="Y402" i="1"/>
  <c r="V402" i="1"/>
  <c r="S402" i="1"/>
  <c r="U520" i="1"/>
  <c r="U78" i="1"/>
  <c r="Z950" i="1"/>
  <c r="Y950" i="1"/>
  <c r="V950" i="1"/>
  <c r="S950" i="1"/>
  <c r="U163" i="1"/>
  <c r="Z829" i="1"/>
  <c r="Y829" i="1"/>
  <c r="V829" i="1"/>
  <c r="S829" i="1"/>
  <c r="U176" i="1"/>
  <c r="U36" i="1"/>
  <c r="Z277" i="1"/>
  <c r="Y277" i="1"/>
  <c r="V277" i="1"/>
  <c r="S277" i="1"/>
  <c r="U756" i="1"/>
  <c r="U207" i="1"/>
  <c r="Z881" i="1"/>
  <c r="Y881" i="1"/>
  <c r="V881" i="1"/>
  <c r="S881" i="1"/>
  <c r="Z831" i="1"/>
  <c r="Y831" i="1"/>
  <c r="V831" i="1"/>
  <c r="S831" i="1"/>
  <c r="U904" i="1"/>
  <c r="T904" i="1"/>
  <c r="U204" i="1"/>
  <c r="T204" i="1"/>
  <c r="U530" i="1"/>
  <c r="U451" i="1"/>
  <c r="U902" i="1"/>
  <c r="U941" i="1"/>
  <c r="T941" i="1"/>
  <c r="U107" i="1"/>
  <c r="Z939" i="1"/>
  <c r="Y939" i="1"/>
  <c r="V939" i="1"/>
  <c r="S939" i="1"/>
  <c r="Z112" i="1"/>
  <c r="Y112" i="1"/>
  <c r="V112" i="1"/>
  <c r="S112" i="1"/>
  <c r="U230" i="1"/>
  <c r="Z894" i="1"/>
  <c r="Y894" i="1"/>
  <c r="V894" i="1"/>
  <c r="S894" i="1"/>
  <c r="U153" i="1"/>
  <c r="U312" i="1"/>
  <c r="U787" i="1"/>
  <c r="T787" i="1"/>
  <c r="Z661" i="1"/>
  <c r="Y661" i="1"/>
  <c r="V661" i="1"/>
  <c r="S661" i="1"/>
  <c r="Z366" i="1"/>
  <c r="Y366" i="1"/>
  <c r="V366" i="1"/>
  <c r="S366" i="1"/>
  <c r="U564" i="1"/>
  <c r="Z182" i="1"/>
  <c r="Y182" i="1"/>
  <c r="V182" i="1"/>
  <c r="S182" i="1"/>
  <c r="U547" i="1"/>
  <c r="T547" i="1"/>
  <c r="Z583" i="1"/>
  <c r="Y583" i="1"/>
  <c r="V583" i="1"/>
  <c r="S583" i="1"/>
  <c r="Z423" i="1"/>
  <c r="Y423" i="1"/>
  <c r="V423" i="1"/>
  <c r="S423" i="1"/>
  <c r="U906" i="1"/>
  <c r="U646" i="1"/>
  <c r="U446" i="1"/>
  <c r="Z628" i="1"/>
  <c r="Y628" i="1"/>
  <c r="V628" i="1"/>
  <c r="S628" i="1"/>
  <c r="U349" i="1"/>
  <c r="Z611" i="1"/>
  <c r="V611" i="1"/>
  <c r="Y611" i="1"/>
  <c r="S611" i="1"/>
  <c r="Z325" i="1"/>
  <c r="Y325" i="1"/>
  <c r="V325" i="1"/>
  <c r="S325" i="1"/>
  <c r="Z486" i="1"/>
  <c r="V486" i="1"/>
  <c r="Y486" i="1"/>
  <c r="S486" i="1"/>
  <c r="U42" i="1"/>
  <c r="U43" i="1"/>
  <c r="U509" i="1"/>
  <c r="U883" i="1"/>
  <c r="Z421" i="1"/>
  <c r="Y421" i="1"/>
  <c r="V421" i="1"/>
  <c r="S421" i="1"/>
  <c r="U416" i="1"/>
  <c r="Z404" i="1"/>
  <c r="Y404" i="1"/>
  <c r="V404" i="1"/>
  <c r="S404" i="1"/>
  <c r="U284" i="1"/>
  <c r="Z329" i="1"/>
  <c r="Y329" i="1"/>
  <c r="V329" i="1"/>
  <c r="S329" i="1"/>
  <c r="Z553" i="1"/>
  <c r="Y553" i="1"/>
  <c r="V553" i="1"/>
  <c r="S553" i="1"/>
  <c r="Z411" i="1"/>
  <c r="Y411" i="1"/>
  <c r="V411" i="1"/>
  <c r="S411" i="1"/>
  <c r="Y417" i="1"/>
  <c r="Z417" i="1"/>
  <c r="V417" i="1"/>
  <c r="S417" i="1"/>
  <c r="U847" i="1"/>
  <c r="U886" i="1"/>
  <c r="T886" i="1"/>
  <c r="Z723" i="1"/>
  <c r="Y723" i="1"/>
  <c r="V723" i="1"/>
  <c r="S723" i="1"/>
  <c r="U100" i="1"/>
  <c r="U782" i="1"/>
  <c r="U298" i="1"/>
  <c r="T298" i="1"/>
  <c r="U972" i="1"/>
  <c r="Z732" i="1"/>
  <c r="Y732" i="1"/>
  <c r="V732" i="1"/>
  <c r="S732" i="1"/>
  <c r="Z314" i="1"/>
  <c r="Y314" i="1"/>
  <c r="V314" i="1"/>
  <c r="S314" i="1"/>
  <c r="Z191" i="1"/>
  <c r="Y191" i="1"/>
  <c r="V191" i="1"/>
  <c r="S191" i="1"/>
  <c r="U873" i="1"/>
  <c r="U843" i="1"/>
  <c r="U848" i="1"/>
  <c r="U39" i="1"/>
  <c r="U73" i="1"/>
  <c r="U143" i="1"/>
  <c r="U134" i="1"/>
  <c r="U241" i="1"/>
  <c r="U810" i="1"/>
  <c r="Z495" i="1"/>
  <c r="Y495" i="1"/>
  <c r="V495" i="1"/>
  <c r="S495" i="1"/>
  <c r="U428" i="1"/>
  <c r="Z297" i="1"/>
  <c r="Y297" i="1"/>
  <c r="V297" i="1"/>
  <c r="S297" i="1"/>
  <c r="U351" i="1"/>
  <c r="U826" i="1"/>
  <c r="T826" i="1"/>
  <c r="U582" i="1"/>
  <c r="Z406" i="1"/>
  <c r="Y406" i="1"/>
  <c r="V406" i="1"/>
  <c r="S406" i="1"/>
  <c r="Z588" i="1"/>
  <c r="Y588" i="1"/>
  <c r="V588" i="1"/>
  <c r="S588" i="1"/>
  <c r="Z246" i="1"/>
  <c r="Y246" i="1"/>
  <c r="V246" i="1"/>
  <c r="S246" i="1"/>
  <c r="Z571" i="1"/>
  <c r="V571" i="1"/>
  <c r="Y571" i="1"/>
  <c r="S571" i="1"/>
  <c r="Z527" i="1"/>
  <c r="V527" i="1"/>
  <c r="Y527" i="1"/>
  <c r="S527" i="1"/>
  <c r="U156" i="1"/>
  <c r="T156" i="1"/>
  <c r="Z403" i="1"/>
  <c r="Y403" i="1"/>
  <c r="V403" i="1"/>
  <c r="S403" i="1"/>
  <c r="U450" i="1"/>
  <c r="U576" i="1"/>
  <c r="U173" i="1"/>
  <c r="Z197" i="1"/>
  <c r="Y197" i="1"/>
  <c r="V197" i="1"/>
  <c r="S197" i="1"/>
  <c r="U179" i="1"/>
  <c r="Z845" i="1"/>
  <c r="Y845" i="1"/>
  <c r="V845" i="1"/>
  <c r="S845" i="1"/>
  <c r="Z767" i="1"/>
  <c r="Y767" i="1"/>
  <c r="V767" i="1"/>
  <c r="S767" i="1"/>
  <c r="U60" i="1"/>
  <c r="Z725" i="1"/>
  <c r="Y725" i="1"/>
  <c r="V725" i="1"/>
  <c r="S725" i="1"/>
  <c r="Z724" i="1"/>
  <c r="Y724" i="1"/>
  <c r="V724" i="1"/>
  <c r="S724" i="1"/>
  <c r="Z285" i="1"/>
  <c r="Y285" i="1"/>
  <c r="V285" i="1"/>
  <c r="S285" i="1"/>
  <c r="U191" i="1"/>
  <c r="Z865" i="1"/>
  <c r="Y865" i="1"/>
  <c r="V865" i="1"/>
  <c r="S865" i="1"/>
  <c r="U270" i="1"/>
  <c r="U808" i="1"/>
  <c r="U959" i="1"/>
  <c r="T959" i="1"/>
  <c r="U378" i="1"/>
  <c r="Z141" i="1"/>
  <c r="Y141" i="1"/>
  <c r="V141" i="1"/>
  <c r="S141" i="1"/>
  <c r="U725" i="1"/>
  <c r="U295" i="1"/>
  <c r="U326" i="1"/>
  <c r="Z456" i="1"/>
  <c r="V456" i="1"/>
  <c r="Y456" i="1"/>
  <c r="S456" i="1"/>
  <c r="U747" i="1"/>
  <c r="Z612" i="1"/>
  <c r="Y612" i="1"/>
  <c r="V612" i="1"/>
  <c r="S612" i="1"/>
  <c r="U610" i="1"/>
  <c r="U456" i="1"/>
  <c r="U407" i="1"/>
  <c r="U882" i="1"/>
  <c r="T882" i="1"/>
  <c r="Z630" i="1"/>
  <c r="Y630" i="1"/>
  <c r="V630" i="1"/>
  <c r="S630" i="1"/>
  <c r="U430" i="1"/>
  <c r="T430" i="1"/>
  <c r="U612" i="1"/>
  <c r="T612" i="1"/>
  <c r="Z326" i="1"/>
  <c r="Y326" i="1"/>
  <c r="V326" i="1"/>
  <c r="S326" i="1"/>
  <c r="U563" i="1"/>
  <c r="T563" i="1"/>
  <c r="Z634" i="1"/>
  <c r="Y634" i="1"/>
  <c r="V634" i="1"/>
  <c r="S634" i="1"/>
  <c r="U101" i="1"/>
  <c r="U300" i="1"/>
  <c r="U618" i="1"/>
  <c r="Z902" i="1"/>
  <c r="Y902" i="1"/>
  <c r="V902" i="1"/>
  <c r="S902" i="1"/>
  <c r="U65" i="1"/>
  <c r="Y501" i="1"/>
  <c r="Z501" i="1"/>
  <c r="V501" i="1"/>
  <c r="S501" i="1"/>
  <c r="Z24" i="1"/>
  <c r="Y24" i="1"/>
  <c r="V24" i="1"/>
  <c r="S24" i="1"/>
  <c r="AA475" i="1" l="1"/>
  <c r="AA837" i="1"/>
  <c r="AA339" i="1"/>
  <c r="AA719" i="1"/>
  <c r="AA163" i="1"/>
  <c r="AA14" i="1"/>
  <c r="AA708" i="1"/>
  <c r="AA711" i="1"/>
  <c r="AA696" i="1"/>
  <c r="W713" i="1"/>
  <c r="AA694" i="1"/>
  <c r="AA11" i="1"/>
  <c r="AA143" i="1"/>
  <c r="AA18" i="1"/>
  <c r="AA237" i="1"/>
  <c r="AA10" i="1"/>
  <c r="AA850" i="1"/>
  <c r="AA205" i="1"/>
  <c r="AA139" i="1"/>
  <c r="AA233" i="1"/>
  <c r="AA360" i="1"/>
  <c r="AA188" i="1"/>
  <c r="AA341" i="1"/>
  <c r="AA870" i="1"/>
  <c r="AA454" i="1"/>
  <c r="AA784" i="1"/>
  <c r="AA895" i="1"/>
  <c r="AA849" i="1"/>
  <c r="AA959" i="1"/>
  <c r="AA716" i="1"/>
  <c r="AA695" i="1"/>
  <c r="W707" i="1"/>
  <c r="AA703" i="1"/>
  <c r="W682" i="1"/>
  <c r="AA710" i="1"/>
  <c r="W693" i="1"/>
  <c r="W703" i="1"/>
  <c r="AA717" i="1"/>
  <c r="W705" i="1"/>
  <c r="AA682" i="1"/>
  <c r="W686" i="1"/>
  <c r="W710" i="1"/>
  <c r="W685" i="1"/>
  <c r="AA690" i="1"/>
  <c r="W711" i="1"/>
  <c r="W715" i="1"/>
  <c r="AA712" i="1"/>
  <c r="AA699" i="1"/>
  <c r="AA709" i="1"/>
  <c r="AA714" i="1"/>
  <c r="AA675" i="1"/>
  <c r="AA702" i="1"/>
  <c r="AA689" i="1"/>
  <c r="AA684" i="1"/>
  <c r="W687" i="1"/>
  <c r="AA701" i="1"/>
  <c r="AA688" i="1"/>
  <c r="W702" i="1"/>
  <c r="W704" i="1"/>
  <c r="W699" i="1"/>
  <c r="W714" i="1"/>
  <c r="W689" i="1"/>
  <c r="W692" i="1"/>
  <c r="W709" i="1"/>
  <c r="AA704" i="1"/>
  <c r="AA692" i="1"/>
  <c r="W716" i="1"/>
  <c r="W688" i="1"/>
  <c r="W694" i="1"/>
  <c r="W691" i="1"/>
  <c r="W717" i="1"/>
  <c r="AA683" i="1"/>
  <c r="W696" i="1"/>
  <c r="W708" i="1"/>
  <c r="AA713" i="1"/>
  <c r="AA686" i="1"/>
  <c r="AA691" i="1"/>
  <c r="AA693" i="1"/>
  <c r="W684" i="1"/>
  <c r="AA706" i="1"/>
  <c r="W683" i="1"/>
  <c r="AA697" i="1"/>
  <c r="W700" i="1"/>
  <c r="W698" i="1"/>
  <c r="AA707" i="1"/>
  <c r="W690" i="1"/>
  <c r="W681" i="1"/>
  <c r="W706" i="1"/>
  <c r="W695" i="1"/>
  <c r="W712" i="1"/>
  <c r="W697" i="1"/>
  <c r="W701" i="1"/>
  <c r="AA84" i="1"/>
  <c r="AA665" i="1"/>
  <c r="AA678" i="1"/>
  <c r="AA943" i="1"/>
  <c r="AA232" i="1"/>
  <c r="AA656" i="1"/>
  <c r="AA951" i="1"/>
  <c r="AA886" i="1"/>
  <c r="AA941" i="1"/>
  <c r="AA914" i="1"/>
  <c r="AA51" i="1"/>
  <c r="AA935" i="1"/>
  <c r="AA954" i="1"/>
  <c r="AA942" i="1"/>
  <c r="AA96" i="1"/>
  <c r="AA291" i="1"/>
  <c r="AA923" i="1"/>
  <c r="AA781" i="1"/>
  <c r="AA82" i="1"/>
  <c r="AA201" i="1"/>
  <c r="AA147" i="1"/>
  <c r="AA374" i="1"/>
  <c r="AA220" i="1"/>
  <c r="AA934" i="1"/>
  <c r="AA918" i="1"/>
  <c r="AA971" i="1"/>
  <c r="AA955" i="1"/>
  <c r="AA741" i="1"/>
  <c r="AA841" i="1"/>
  <c r="AA747" i="1"/>
  <c r="AA102" i="1"/>
  <c r="AA755" i="1"/>
  <c r="AA979" i="1"/>
  <c r="AA69" i="1"/>
  <c r="AA159" i="1"/>
  <c r="AA380" i="1"/>
  <c r="AA92" i="1"/>
  <c r="AA377" i="1"/>
  <c r="AA880" i="1"/>
  <c r="AA953" i="1"/>
  <c r="AA79" i="1"/>
  <c r="AA265" i="1"/>
  <c r="AA218" i="1"/>
  <c r="AA945" i="1"/>
  <c r="AA924" i="1"/>
  <c r="AA70" i="1"/>
  <c r="AA852" i="1"/>
  <c r="AA261" i="1"/>
  <c r="AA152" i="1"/>
  <c r="AA217" i="1"/>
  <c r="AA972" i="1"/>
  <c r="AA242" i="1"/>
  <c r="AA287" i="1"/>
  <c r="AA985" i="1"/>
  <c r="AA927" i="1"/>
  <c r="AA114" i="1"/>
  <c r="AA776" i="1"/>
  <c r="AA948" i="1"/>
  <c r="AA121" i="1"/>
  <c r="AA216" i="1"/>
  <c r="AA863" i="1"/>
  <c r="AA120" i="1"/>
  <c r="AA916" i="1"/>
  <c r="AA956" i="1"/>
  <c r="AA946" i="1"/>
  <c r="AA83" i="1"/>
  <c r="AA729" i="1"/>
  <c r="AA668" i="1"/>
  <c r="AA347" i="1"/>
  <c r="AA672" i="1"/>
  <c r="AA721" i="1"/>
  <c r="AA15" i="1"/>
  <c r="AA676" i="1"/>
  <c r="AA88" i="1"/>
  <c r="AA673" i="1"/>
  <c r="AA677" i="1"/>
  <c r="AA669" i="1"/>
  <c r="AA667" i="1"/>
  <c r="T673" i="1"/>
  <c r="W673" i="1" s="1"/>
  <c r="T672" i="1"/>
  <c r="W672" i="1" s="1"/>
  <c r="T665" i="1"/>
  <c r="W665" i="1" s="1"/>
  <c r="T671" i="1"/>
  <c r="W671" i="1" s="1"/>
  <c r="T666" i="1"/>
  <c r="W666" i="1" s="1"/>
  <c r="AA674" i="1"/>
  <c r="AA664" i="1"/>
  <c r="T678" i="1"/>
  <c r="W678" i="1" s="1"/>
  <c r="AA671" i="1"/>
  <c r="AA680" i="1"/>
  <c r="T663" i="1"/>
  <c r="W663" i="1" s="1"/>
  <c r="T677" i="1"/>
  <c r="W677" i="1" s="1"/>
  <c r="T668" i="1"/>
  <c r="W668" i="1" s="1"/>
  <c r="T679" i="1"/>
  <c r="W679" i="1" s="1"/>
  <c r="T664" i="1"/>
  <c r="W664" i="1" s="1"/>
  <c r="T675" i="1"/>
  <c r="W675" i="1" s="1"/>
  <c r="T670" i="1"/>
  <c r="W670" i="1" s="1"/>
  <c r="AA663" i="1"/>
  <c r="AA679" i="1"/>
  <c r="T674" i="1"/>
  <c r="W674" i="1" s="1"/>
  <c r="T667" i="1"/>
  <c r="W667" i="1" s="1"/>
  <c r="T669" i="1"/>
  <c r="W669" i="1" s="1"/>
  <c r="W676" i="1"/>
  <c r="AA670" i="1"/>
  <c r="W680" i="1"/>
  <c r="AA125" i="1"/>
  <c r="AA350" i="1"/>
  <c r="AA113" i="1"/>
  <c r="AA160" i="1"/>
  <c r="AA917" i="1"/>
  <c r="AA148" i="1"/>
  <c r="AA213" i="1"/>
  <c r="AA348" i="1"/>
  <c r="AA298" i="1"/>
  <c r="AA638" i="1"/>
  <c r="AA405" i="1"/>
  <c r="AA144" i="1"/>
  <c r="AA184" i="1"/>
  <c r="AA68" i="1"/>
  <c r="AA161" i="1"/>
  <c r="AA771" i="1"/>
  <c r="AA371" i="1"/>
  <c r="AA478" i="1"/>
  <c r="AA178" i="1"/>
  <c r="AA258" i="1"/>
  <c r="AA198" i="1"/>
  <c r="AA185" i="1"/>
  <c r="AA818" i="1"/>
  <c r="AA395" i="1"/>
  <c r="AA168" i="1"/>
  <c r="AA840" i="1"/>
  <c r="AA503" i="1"/>
  <c r="AA922" i="1"/>
  <c r="AA26" i="1"/>
  <c r="AA135" i="1"/>
  <c r="AA795" i="1"/>
  <c r="AA615" i="1"/>
  <c r="AA214" i="1"/>
  <c r="AA252" i="1"/>
  <c r="AA340" i="1"/>
  <c r="AA770" i="1"/>
  <c r="AA234" i="1"/>
  <c r="AA868" i="1"/>
  <c r="AA544" i="1"/>
  <c r="AA879" i="1"/>
  <c r="AA643" i="1"/>
  <c r="AA50" i="1"/>
  <c r="AA95" i="1"/>
  <c r="AA162" i="1"/>
  <c r="AA893" i="1"/>
  <c r="AA399" i="1"/>
  <c r="AA303" i="1"/>
  <c r="AA745" i="1"/>
  <c r="AA428" i="1"/>
  <c r="AA817" i="1"/>
  <c r="AA370" i="1"/>
  <c r="AA905" i="1"/>
  <c r="AA877" i="1"/>
  <c r="AA89" i="1"/>
  <c r="AA129" i="1"/>
  <c r="AA799" i="1"/>
  <c r="AA131" i="1"/>
  <c r="AA109" i="1"/>
  <c r="AA321" i="1"/>
  <c r="AA173" i="1"/>
  <c r="AA140" i="1"/>
  <c r="AA228" i="1"/>
  <c r="AA351" i="1"/>
  <c r="AA283" i="1"/>
  <c r="AA407" i="1"/>
  <c r="AA819" i="1"/>
  <c r="AA170" i="1"/>
  <c r="AA190" i="1"/>
  <c r="AA67" i="1"/>
  <c r="AA196" i="1"/>
  <c r="AA349" i="1"/>
  <c r="AA560" i="1"/>
  <c r="AA38" i="1"/>
  <c r="AA728" i="1"/>
  <c r="AA613" i="1"/>
  <c r="AA658" i="1"/>
  <c r="AA826" i="1"/>
  <c r="AA796" i="1"/>
  <c r="AA909" i="1"/>
  <c r="AA838" i="1"/>
  <c r="AA574" i="1"/>
  <c r="AA446" i="1"/>
  <c r="AA875" i="1"/>
  <c r="AA412" i="1"/>
  <c r="AA359" i="1"/>
  <c r="AA782" i="1"/>
  <c r="AA593" i="1"/>
  <c r="AA864" i="1"/>
  <c r="AA434" i="1"/>
  <c r="AA60" i="1"/>
  <c r="AA63" i="1"/>
  <c r="AA763" i="1"/>
  <c r="AA389" i="1"/>
  <c r="AA811" i="1"/>
  <c r="AA647" i="1"/>
  <c r="AA883" i="1"/>
  <c r="AA540" i="1"/>
  <c r="AA78" i="1"/>
  <c r="AA772" i="1"/>
  <c r="AA103" i="1"/>
  <c r="AA807" i="1"/>
  <c r="AA427" i="1"/>
  <c r="AA900" i="1"/>
  <c r="AA597" i="1"/>
  <c r="AA903" i="1"/>
  <c r="AA650" i="1"/>
  <c r="AA119" i="1"/>
  <c r="AA752" i="1"/>
  <c r="AA564" i="1"/>
  <c r="AA200" i="1"/>
  <c r="AA313" i="1"/>
  <c r="AA356" i="1"/>
  <c r="AA202" i="1"/>
  <c r="AA847" i="1"/>
  <c r="AA437" i="1"/>
  <c r="AA862" i="1"/>
  <c r="AA589" i="1"/>
  <c r="AA19" i="1"/>
  <c r="AA76" i="1"/>
  <c r="AA150" i="1"/>
  <c r="AA839" i="1"/>
  <c r="AA257" i="1"/>
  <c r="AA586" i="1"/>
  <c r="AA393" i="1"/>
  <c r="AA783" i="1"/>
  <c r="AA318" i="1"/>
  <c r="AA884" i="1"/>
  <c r="AA608" i="1"/>
  <c r="AA779" i="1"/>
  <c r="AA243" i="1"/>
  <c r="AA46" i="1"/>
  <c r="AA93" i="1"/>
  <c r="AA117" i="1"/>
  <c r="AA860" i="1"/>
  <c r="AA186" i="1"/>
  <c r="AA44" i="1"/>
  <c r="AA913" i="1"/>
  <c r="AA229" i="1"/>
  <c r="AA337" i="1"/>
  <c r="AA765" i="1"/>
  <c r="AA518" i="1"/>
  <c r="AA846" i="1"/>
  <c r="AA394" i="1"/>
  <c r="AA31" i="1"/>
  <c r="AA98" i="1"/>
  <c r="AA42" i="1"/>
  <c r="AA136" i="1"/>
  <c r="AA153" i="1"/>
  <c r="AA219" i="1"/>
  <c r="AA731" i="1"/>
  <c r="AA452" i="1"/>
  <c r="AA245" i="1"/>
  <c r="AA793" i="1"/>
  <c r="AA738" i="1"/>
  <c r="AA754" i="1"/>
  <c r="AA106" i="1"/>
  <c r="AA660" i="1"/>
  <c r="AA332" i="1"/>
  <c r="AA869" i="1"/>
  <c r="AA379" i="1"/>
  <c r="AA211" i="1"/>
  <c r="AA212" i="1"/>
  <c r="AA335" i="1"/>
  <c r="AA889" i="1"/>
  <c r="AA124" i="1"/>
  <c r="AA777" i="1"/>
  <c r="AA36" i="1"/>
  <c r="AA333" i="1"/>
  <c r="AA892" i="1"/>
  <c r="AA280" i="1"/>
  <c r="AA828" i="1"/>
  <c r="T719" i="1"/>
  <c r="W719" i="1" s="1"/>
  <c r="T382" i="1"/>
  <c r="W382" i="1" s="1"/>
  <c r="T855" i="1"/>
  <c r="W855" i="1" s="1"/>
  <c r="T983" i="1"/>
  <c r="W983" i="1" s="1"/>
  <c r="T154" i="1"/>
  <c r="W154" i="1" s="1"/>
  <c r="T528" i="1"/>
  <c r="W528" i="1" s="1"/>
  <c r="T458" i="1"/>
  <c r="W458" i="1" s="1"/>
  <c r="T761" i="1"/>
  <c r="W761" i="1" s="1"/>
  <c r="T61" i="1"/>
  <c r="W61" i="1" s="1"/>
  <c r="T319" i="1"/>
  <c r="W319" i="1" s="1"/>
  <c r="T226" i="1"/>
  <c r="W226" i="1" s="1"/>
  <c r="T318" i="1"/>
  <c r="W318" i="1" s="1"/>
  <c r="T920" i="1"/>
  <c r="W920" i="1" s="1"/>
  <c r="T887" i="1"/>
  <c r="W887" i="1" s="1"/>
  <c r="T940" i="1"/>
  <c r="W940" i="1" s="1"/>
  <c r="T869" i="1"/>
  <c r="W869" i="1" s="1"/>
  <c r="T777" i="1"/>
  <c r="W777" i="1" s="1"/>
  <c r="T250" i="1"/>
  <c r="W250" i="1" s="1"/>
  <c r="T931" i="1"/>
  <c r="W931" i="1" s="1"/>
  <c r="T723" i="1"/>
  <c r="W723" i="1" s="1"/>
  <c r="T763" i="1"/>
  <c r="W763" i="1" s="1"/>
  <c r="T909" i="1"/>
  <c r="W909" i="1" s="1"/>
  <c r="T974" i="1"/>
  <c r="W974" i="1" s="1"/>
  <c r="T238" i="1"/>
  <c r="W238" i="1" s="1"/>
  <c r="T856" i="1"/>
  <c r="W856" i="1" s="1"/>
  <c r="T549" i="1"/>
  <c r="W549" i="1" s="1"/>
  <c r="T240" i="1"/>
  <c r="W240" i="1" s="1"/>
  <c r="T359" i="1"/>
  <c r="W359" i="1" s="1"/>
  <c r="T72" i="1"/>
  <c r="W72" i="1" s="1"/>
  <c r="T915" i="1"/>
  <c r="W915" i="1" s="1"/>
  <c r="T160" i="1"/>
  <c r="W160" i="1" s="1"/>
  <c r="T321" i="1"/>
  <c r="W321" i="1" s="1"/>
  <c r="T942" i="1"/>
  <c r="W942" i="1" s="1"/>
  <c r="T932" i="1"/>
  <c r="W932" i="1" s="1"/>
  <c r="T605" i="1"/>
  <c r="W605" i="1" s="1"/>
  <c r="T511" i="1"/>
  <c r="W511" i="1" s="1"/>
  <c r="T861" i="1"/>
  <c r="W861" i="1" s="1"/>
  <c r="T903" i="1"/>
  <c r="W903" i="1" s="1"/>
  <c r="T55" i="1"/>
  <c r="W55" i="1" s="1"/>
  <c r="T806" i="1"/>
  <c r="W806" i="1" s="1"/>
  <c r="T745" i="1"/>
  <c r="W745" i="1" s="1"/>
  <c r="T28" i="1"/>
  <c r="W28" i="1" s="1"/>
  <c r="T951" i="1"/>
  <c r="W951" i="1" s="1"/>
  <c r="T521" i="1"/>
  <c r="W521" i="1" s="1"/>
  <c r="T286" i="1"/>
  <c r="W286" i="1" s="1"/>
  <c r="T467" i="1"/>
  <c r="W467" i="1" s="1"/>
  <c r="T231" i="1"/>
  <c r="W231" i="1" s="1"/>
  <c r="T449" i="1"/>
  <c r="W449" i="1" s="1"/>
  <c r="T8" i="1"/>
  <c r="W8" i="1" s="1"/>
  <c r="T267" i="1"/>
  <c r="W267" i="1" s="1"/>
  <c r="T489" i="1"/>
  <c r="W489" i="1" s="1"/>
  <c r="T569" i="1"/>
  <c r="W569" i="1" s="1"/>
  <c r="T52" i="1"/>
  <c r="W52" i="1" s="1"/>
  <c r="T636" i="1"/>
  <c r="W636" i="1" s="1"/>
  <c r="T340" i="1"/>
  <c r="W340" i="1" s="1"/>
  <c r="T752" i="1"/>
  <c r="W752" i="1" s="1"/>
  <c r="T274" i="1"/>
  <c r="W274" i="1" s="1"/>
  <c r="T302" i="1"/>
  <c r="W302" i="1" s="1"/>
  <c r="T124" i="1"/>
  <c r="W124" i="1" s="1"/>
  <c r="T492" i="1"/>
  <c r="W492" i="1" s="1"/>
  <c r="T129" i="1"/>
  <c r="W129" i="1" s="1"/>
  <c r="T653" i="1"/>
  <c r="W653" i="1" s="1"/>
  <c r="T519" i="1"/>
  <c r="W519" i="1" s="1"/>
  <c r="T620" i="1"/>
  <c r="W620" i="1" s="1"/>
  <c r="T196" i="1"/>
  <c r="W196" i="1" s="1"/>
  <c r="T21" i="1"/>
  <c r="W21" i="1" s="1"/>
  <c r="T892" i="1"/>
  <c r="W892" i="1" s="1"/>
  <c r="T540" i="1"/>
  <c r="W540" i="1" s="1"/>
  <c r="T47" i="1"/>
  <c r="W47" i="1" s="1"/>
  <c r="T51" i="1"/>
  <c r="W51" i="1" s="1"/>
  <c r="T419" i="1"/>
  <c r="W419" i="1" s="1"/>
  <c r="T754" i="1"/>
  <c r="W754" i="1" s="1"/>
  <c r="T840" i="1"/>
  <c r="W840" i="1" s="1"/>
  <c r="T739" i="1"/>
  <c r="W739" i="1" s="1"/>
  <c r="T928" i="1"/>
  <c r="W928" i="1" s="1"/>
  <c r="T634" i="1"/>
  <c r="W634" i="1" s="1"/>
  <c r="T398" i="1"/>
  <c r="W398" i="1" s="1"/>
  <c r="T979" i="1"/>
  <c r="W979" i="1" s="1"/>
  <c r="T781" i="1"/>
  <c r="W781" i="1" s="1"/>
  <c r="T529" i="1"/>
  <c r="W529" i="1" s="1"/>
  <c r="T910" i="1"/>
  <c r="W910" i="1" s="1"/>
  <c r="T860" i="1"/>
  <c r="W860" i="1" s="1"/>
  <c r="T174" i="1"/>
  <c r="W174" i="1" s="1"/>
  <c r="T38" i="1"/>
  <c r="W38" i="1" s="1"/>
  <c r="T346" i="1"/>
  <c r="W346" i="1" s="1"/>
  <c r="T98" i="1"/>
  <c r="W98" i="1" s="1"/>
  <c r="T771" i="1"/>
  <c r="W771" i="1" s="1"/>
  <c r="T41" i="1"/>
  <c r="W41" i="1" s="1"/>
  <c r="T608" i="1"/>
  <c r="W608" i="1" s="1"/>
  <c r="T591" i="1"/>
  <c r="W591" i="1" s="1"/>
  <c r="T14" i="1"/>
  <c r="W14" i="1" s="1"/>
  <c r="T865" i="1"/>
  <c r="W865" i="1" s="1"/>
  <c r="T476" i="1"/>
  <c r="W476" i="1" s="1"/>
  <c r="T91" i="1"/>
  <c r="W91" i="1" s="1"/>
  <c r="T397" i="1"/>
  <c r="W397" i="1" s="1"/>
  <c r="T192" i="1"/>
  <c r="W192" i="1" s="1"/>
  <c r="T46" i="1"/>
  <c r="W46" i="1" s="1"/>
  <c r="T164" i="1"/>
  <c r="W164" i="1" s="1"/>
  <c r="T602" i="1"/>
  <c r="W602" i="1" s="1"/>
  <c r="T278" i="1"/>
  <c r="W278" i="1" s="1"/>
  <c r="T535" i="1"/>
  <c r="W535" i="1" s="1"/>
  <c r="T151" i="1"/>
  <c r="W151" i="1" s="1"/>
  <c r="T580" i="1"/>
  <c r="W580" i="1" s="1"/>
  <c r="T56" i="1"/>
  <c r="W56" i="1" s="1"/>
  <c r="T132" i="1"/>
  <c r="W132" i="1" s="1"/>
  <c r="T891" i="1"/>
  <c r="W891" i="1" s="1"/>
  <c r="T402" i="1"/>
  <c r="W402" i="1" s="1"/>
  <c r="T304" i="1"/>
  <c r="W304" i="1" s="1"/>
  <c r="T922" i="1"/>
  <c r="W922" i="1" s="1"/>
  <c r="T949" i="1"/>
  <c r="W949" i="1" s="1"/>
  <c r="T455" i="1"/>
  <c r="W455" i="1" s="1"/>
  <c r="T485" i="1"/>
  <c r="W485" i="1" s="1"/>
  <c r="T372" i="1"/>
  <c r="W372" i="1" s="1"/>
  <c r="T232" i="1"/>
  <c r="W232" i="1" s="1"/>
  <c r="T649" i="1"/>
  <c r="W649" i="1" s="1"/>
  <c r="T885" i="1"/>
  <c r="W885" i="1" s="1"/>
  <c r="T773" i="1"/>
  <c r="W773" i="1" s="1"/>
  <c r="T311" i="1"/>
  <c r="W311" i="1" s="1"/>
  <c r="T209" i="1"/>
  <c r="W209" i="1" s="1"/>
  <c r="T567" i="1"/>
  <c r="W567" i="1" s="1"/>
  <c r="T545" i="1"/>
  <c r="W545" i="1" s="1"/>
  <c r="T287" i="1"/>
  <c r="W287" i="1" s="1"/>
  <c r="T615" i="1"/>
  <c r="W615" i="1" s="1"/>
  <c r="T135" i="1"/>
  <c r="W135" i="1" s="1"/>
  <c r="T801" i="1"/>
  <c r="W801" i="1" s="1"/>
  <c r="T600" i="1"/>
  <c r="W600" i="1" s="1"/>
  <c r="T199" i="1"/>
  <c r="W199" i="1" s="1"/>
  <c r="T960" i="1"/>
  <c r="W960" i="1" s="1"/>
  <c r="T774" i="1"/>
  <c r="W774" i="1" s="1"/>
  <c r="T342" i="1"/>
  <c r="W342" i="1" s="1"/>
  <c r="T842" i="1"/>
  <c r="W842" i="1" s="1"/>
  <c r="T852" i="1"/>
  <c r="W852" i="1" s="1"/>
  <c r="T429" i="1"/>
  <c r="W429" i="1" s="1"/>
  <c r="T354" i="1"/>
  <c r="W354" i="1" s="1"/>
  <c r="T793" i="1"/>
  <c r="W793" i="1" s="1"/>
  <c r="T526" i="1"/>
  <c r="W526" i="1" s="1"/>
  <c r="T185" i="1"/>
  <c r="W185" i="1" s="1"/>
  <c r="T452" i="1"/>
  <c r="W452" i="1" s="1"/>
  <c r="T655" i="1"/>
  <c r="W655" i="1" s="1"/>
  <c r="T406" i="1"/>
  <c r="W406" i="1" s="1"/>
  <c r="T571" i="1"/>
  <c r="W571" i="1" s="1"/>
  <c r="T435" i="1"/>
  <c r="W435" i="1" s="1"/>
  <c r="T170" i="1"/>
  <c r="W170" i="1" s="1"/>
  <c r="T762" i="1"/>
  <c r="W762" i="1" s="1"/>
  <c r="T825" i="1"/>
  <c r="W825" i="1" s="1"/>
  <c r="T228" i="1"/>
  <c r="W228" i="1" s="1"/>
  <c r="T384" i="1"/>
  <c r="W384" i="1" s="1"/>
  <c r="T22" i="1"/>
  <c r="W22" i="1" s="1"/>
  <c r="T386" i="1"/>
  <c r="W386" i="1" s="1"/>
  <c r="T34" i="1"/>
  <c r="W34" i="1" s="1"/>
  <c r="T97" i="1"/>
  <c r="W97" i="1" s="1"/>
  <c r="T216" i="1"/>
  <c r="W216" i="1" s="1"/>
  <c r="T495" i="1"/>
  <c r="W495" i="1" s="1"/>
  <c r="T468" i="1"/>
  <c r="W468" i="1" s="1"/>
  <c r="T819" i="1"/>
  <c r="W819" i="1" s="1"/>
  <c r="T753" i="1"/>
  <c r="W753" i="1" s="1"/>
  <c r="T369" i="1"/>
  <c r="W369" i="1" s="1"/>
  <c r="T957" i="1"/>
  <c r="W957" i="1" s="1"/>
  <c r="T282" i="1"/>
  <c r="W282" i="1" s="1"/>
  <c r="T760" i="1"/>
  <c r="W760" i="1" s="1"/>
  <c r="T894" i="1"/>
  <c r="W894" i="1" s="1"/>
  <c r="T222" i="1"/>
  <c r="W222" i="1" s="1"/>
  <c r="T145" i="1"/>
  <c r="W145" i="1" s="1"/>
  <c r="T95" i="1"/>
  <c r="W95" i="1" s="1"/>
  <c r="T221" i="1"/>
  <c r="W221" i="1" s="1"/>
  <c r="T138" i="1"/>
  <c r="W138" i="1" s="1"/>
  <c r="T872" i="1"/>
  <c r="W872" i="1" s="1"/>
  <c r="T220" i="1"/>
  <c r="W220" i="1" s="1"/>
  <c r="T727" i="1"/>
  <c r="W727" i="1" s="1"/>
  <c r="T118" i="1"/>
  <c r="W118" i="1" s="1"/>
  <c r="T70" i="1"/>
  <c r="W70" i="1" s="1"/>
  <c r="T457" i="1"/>
  <c r="W457" i="1" s="1"/>
  <c r="T866" i="1"/>
  <c r="W866" i="1" s="1"/>
  <c r="T948" i="1"/>
  <c r="W948" i="1" s="1"/>
  <c r="T824" i="1"/>
  <c r="W824" i="1" s="1"/>
  <c r="T657" i="1"/>
  <c r="W657" i="1" s="1"/>
  <c r="T341" i="1"/>
  <c r="W341" i="1" s="1"/>
  <c r="T616" i="1"/>
  <c r="W616" i="1" s="1"/>
  <c r="T759" i="1"/>
  <c r="W759" i="1" s="1"/>
  <c r="T880" i="1"/>
  <c r="W880" i="1" s="1"/>
  <c r="T224" i="1"/>
  <c r="W224" i="1" s="1"/>
  <c r="T104" i="1"/>
  <c r="W104" i="1" s="1"/>
  <c r="T96" i="1"/>
  <c r="W96" i="1" s="1"/>
  <c r="T772" i="1"/>
  <c r="W772" i="1" s="1"/>
  <c r="T280" i="1"/>
  <c r="W280" i="1" s="1"/>
  <c r="T461" i="1"/>
  <c r="W461" i="1" s="1"/>
  <c r="T588" i="1"/>
  <c r="W588" i="1" s="1"/>
  <c r="T515" i="1"/>
  <c r="W515" i="1" s="1"/>
  <c r="T477" i="1"/>
  <c r="W477" i="1" s="1"/>
  <c r="T258" i="1"/>
  <c r="W258" i="1" s="1"/>
  <c r="T368" i="1"/>
  <c r="W368" i="1" s="1"/>
  <c r="T623" i="1"/>
  <c r="W623" i="1" s="1"/>
  <c r="T863" i="1"/>
  <c r="W863" i="1" s="1"/>
  <c r="T724" i="1"/>
  <c r="W724" i="1" s="1"/>
  <c r="T332" i="1"/>
  <c r="W332" i="1" s="1"/>
  <c r="T315" i="1"/>
  <c r="W315" i="1" s="1"/>
  <c r="T741" i="1"/>
  <c r="W741" i="1" s="1"/>
  <c r="T517" i="1"/>
  <c r="W517" i="1" s="1"/>
  <c r="T464" i="1"/>
  <c r="W464" i="1" s="1"/>
  <c r="T539" i="1"/>
  <c r="W539" i="1" s="1"/>
  <c r="T418" i="1"/>
  <c r="W418" i="1" s="1"/>
  <c r="T87" i="1"/>
  <c r="W87" i="1" s="1"/>
  <c r="T934" i="1"/>
  <c r="W934" i="1" s="1"/>
  <c r="T90" i="1"/>
  <c r="W90" i="1" s="1"/>
  <c r="T436" i="1"/>
  <c r="W436" i="1" s="1"/>
  <c r="T577" i="1"/>
  <c r="W577" i="1" s="1"/>
  <c r="T878" i="1"/>
  <c r="W878" i="1" s="1"/>
  <c r="T16" i="1"/>
  <c r="W16" i="1" s="1"/>
  <c r="T210" i="1"/>
  <c r="W210" i="1" s="1"/>
  <c r="T729" i="1"/>
  <c r="W729" i="1" s="1"/>
  <c r="T565" i="1"/>
  <c r="W565" i="1" s="1"/>
  <c r="T642" i="1"/>
  <c r="W642" i="1" s="1"/>
  <c r="T589" i="1"/>
  <c r="W589" i="1" s="1"/>
  <c r="T822" i="1"/>
  <c r="W822" i="1" s="1"/>
  <c r="T356" i="1"/>
  <c r="W356" i="1" s="1"/>
  <c r="T324" i="1"/>
  <c r="W324" i="1" s="1"/>
  <c r="T769" i="1"/>
  <c r="W769" i="1" s="1"/>
  <c r="T834" i="1"/>
  <c r="W834" i="1" s="1"/>
  <c r="T532" i="1"/>
  <c r="W532" i="1" s="1"/>
  <c r="T86" i="1"/>
  <c r="W86" i="1" s="1"/>
  <c r="T212" i="1"/>
  <c r="W212" i="1" s="1"/>
  <c r="T736" i="1"/>
  <c r="W736" i="1" s="1"/>
  <c r="T732" i="1"/>
  <c r="W732" i="1" s="1"/>
  <c r="T639" i="1"/>
  <c r="W639" i="1" s="1"/>
  <c r="T543" i="1"/>
  <c r="W543" i="1" s="1"/>
  <c r="T507" i="1"/>
  <c r="W507" i="1" s="1"/>
  <c r="T551" i="1"/>
  <c r="W551" i="1" s="1"/>
  <c r="T24" i="1"/>
  <c r="W24" i="1" s="1"/>
  <c r="T208" i="1"/>
  <c r="W208" i="1" s="1"/>
  <c r="T867" i="1"/>
  <c r="W867" i="1" s="1"/>
  <c r="T396" i="1"/>
  <c r="W396" i="1" s="1"/>
  <c r="T411" i="1"/>
  <c r="W411" i="1" s="1"/>
  <c r="T584" i="1"/>
  <c r="W584" i="1" s="1"/>
  <c r="T323" i="1"/>
  <c r="W323" i="1" s="1"/>
  <c r="T215" i="1"/>
  <c r="W215" i="1" s="1"/>
  <c r="T126" i="1"/>
  <c r="W126" i="1" s="1"/>
  <c r="T926" i="1"/>
  <c r="W926" i="1" s="1"/>
  <c r="T367" i="1"/>
  <c r="W367" i="1" s="1"/>
  <c r="T937" i="1"/>
  <c r="W937" i="1" s="1"/>
  <c r="T897" i="1"/>
  <c r="W897" i="1" s="1"/>
  <c r="T338" i="1"/>
  <c r="W338" i="1" s="1"/>
  <c r="T862" i="1"/>
  <c r="W862" i="1" s="1"/>
  <c r="T31" i="1"/>
  <c r="W31" i="1" s="1"/>
  <c r="T755" i="1"/>
  <c r="W755" i="1" s="1"/>
  <c r="T15" i="1"/>
  <c r="W15" i="1" s="1"/>
  <c r="T962" i="1"/>
  <c r="W962" i="1" s="1"/>
  <c r="T494" i="1"/>
  <c r="W494" i="1" s="1"/>
  <c r="T503" i="1"/>
  <c r="W503" i="1" s="1"/>
  <c r="T234" i="1"/>
  <c r="W234" i="1" s="1"/>
  <c r="T77" i="1"/>
  <c r="W77" i="1" s="1"/>
  <c r="T820" i="1"/>
  <c r="W820" i="1" s="1"/>
  <c r="T120" i="1"/>
  <c r="W120" i="1" s="1"/>
  <c r="T621" i="1"/>
  <c r="W621" i="1" s="1"/>
  <c r="T527" i="1"/>
  <c r="W527" i="1" s="1"/>
  <c r="T181" i="1"/>
  <c r="W181" i="1" s="1"/>
  <c r="T844" i="1"/>
  <c r="W844" i="1" s="1"/>
  <c r="T150" i="1"/>
  <c r="W150" i="1" s="1"/>
  <c r="T963" i="1"/>
  <c r="W963" i="1" s="1"/>
  <c r="T473" i="1"/>
  <c r="W473" i="1" s="1"/>
  <c r="T273" i="1"/>
  <c r="W273" i="1" s="1"/>
  <c r="T79" i="1"/>
  <c r="W79" i="1" s="1"/>
  <c r="T92" i="1"/>
  <c r="W92" i="1" s="1"/>
  <c r="T399" i="1"/>
  <c r="W399" i="1" s="1"/>
  <c r="T140" i="1"/>
  <c r="W140" i="1" s="1"/>
  <c r="T508" i="1"/>
  <c r="W508" i="1" s="1"/>
  <c r="T253" i="1"/>
  <c r="W253" i="1" s="1"/>
  <c r="T907" i="1"/>
  <c r="W907" i="1" s="1"/>
  <c r="T30" i="1"/>
  <c r="W30" i="1" s="1"/>
  <c r="T202" i="1"/>
  <c r="W202" i="1" s="1"/>
  <c r="T522" i="1"/>
  <c r="W522" i="1" s="1"/>
  <c r="T893" i="1"/>
  <c r="W893" i="1" s="1"/>
  <c r="T417" i="1"/>
  <c r="W417" i="1" s="1"/>
  <c r="T254" i="1"/>
  <c r="W254" i="1" s="1"/>
  <c r="T10" i="1"/>
  <c r="W10" i="1" s="1"/>
  <c r="T740" i="1"/>
  <c r="W740" i="1" s="1"/>
  <c r="T554" i="1"/>
  <c r="W554" i="1" s="1"/>
  <c r="T283" i="1"/>
  <c r="W283" i="1" s="1"/>
  <c r="T279" i="1"/>
  <c r="W279" i="1" s="1"/>
  <c r="T570" i="1"/>
  <c r="W570" i="1" s="1"/>
  <c r="T908" i="1"/>
  <c r="W908" i="1" s="1"/>
  <c r="T128" i="1"/>
  <c r="W128" i="1" s="1"/>
  <c r="T363" i="1"/>
  <c r="W363" i="1" s="1"/>
  <c r="T935" i="1"/>
  <c r="W935" i="1" s="1"/>
  <c r="T76" i="1"/>
  <c r="W76" i="1" s="1"/>
  <c r="T119" i="1"/>
  <c r="W119" i="1" s="1"/>
  <c r="T552" i="1"/>
  <c r="W552" i="1" s="1"/>
  <c r="T169" i="1"/>
  <c r="W169" i="1" s="1"/>
  <c r="T558" i="1"/>
  <c r="W558" i="1" s="1"/>
  <c r="T581" i="1"/>
  <c r="W581" i="1" s="1"/>
  <c r="T603" i="1"/>
  <c r="W603" i="1" s="1"/>
  <c r="T245" i="1"/>
  <c r="W245" i="1" s="1"/>
  <c r="T502" i="1"/>
  <c r="W502" i="1" s="1"/>
  <c r="T599" i="1"/>
  <c r="W599" i="1" s="1"/>
  <c r="T62" i="1"/>
  <c r="W62" i="1" s="1"/>
  <c r="T264" i="1"/>
  <c r="W264" i="1" s="1"/>
  <c r="T290" i="1"/>
  <c r="W290" i="1" s="1"/>
  <c r="T794" i="1"/>
  <c r="W794" i="1" s="1"/>
  <c r="T123" i="1"/>
  <c r="W123" i="1" s="1"/>
  <c r="T9" i="1"/>
  <c r="W9" i="1" s="1"/>
  <c r="T405" i="1"/>
  <c r="W405" i="1" s="1"/>
  <c r="T877" i="1"/>
  <c r="W877" i="1" s="1"/>
  <c r="T379" i="1"/>
  <c r="W379" i="1" s="1"/>
  <c r="T103" i="1"/>
  <c r="W103" i="1" s="1"/>
  <c r="T791" i="1"/>
  <c r="W791" i="1" s="1"/>
  <c r="T853" i="1"/>
  <c r="W853" i="1" s="1"/>
  <c r="T598" i="1"/>
  <c r="W598" i="1" s="1"/>
  <c r="T364" i="1"/>
  <c r="W364" i="1" s="1"/>
  <c r="T159" i="1"/>
  <c r="W159" i="1" s="1"/>
  <c r="T768" i="1"/>
  <c r="W768" i="1" s="1"/>
  <c r="T392" i="1"/>
  <c r="W392" i="1" s="1"/>
  <c r="T213" i="1"/>
  <c r="W213" i="1" s="1"/>
  <c r="T593" i="1"/>
  <c r="W593" i="1" s="1"/>
  <c r="T49" i="1"/>
  <c r="W49" i="1" s="1"/>
  <c r="T764" i="1"/>
  <c r="W764" i="1" s="1"/>
  <c r="T393" i="1"/>
  <c r="W393" i="1" s="1"/>
  <c r="T981" i="1"/>
  <c r="W981" i="1" s="1"/>
  <c r="T770" i="1"/>
  <c r="W770" i="1" s="1"/>
  <c r="T955" i="1"/>
  <c r="W955" i="1" s="1"/>
  <c r="T412" i="1"/>
  <c r="W412" i="1" s="1"/>
  <c r="T106" i="1"/>
  <c r="W106" i="1" s="1"/>
  <c r="T116" i="1"/>
  <c r="W116" i="1" s="1"/>
  <c r="T544" i="1"/>
  <c r="W544" i="1" s="1"/>
  <c r="T812" i="1"/>
  <c r="W812" i="1" s="1"/>
  <c r="T45" i="1"/>
  <c r="W45" i="1" s="1"/>
  <c r="T622" i="1"/>
  <c r="W622" i="1" s="1"/>
  <c r="T257" i="1"/>
  <c r="W257" i="1" s="1"/>
  <c r="T316" i="1"/>
  <c r="W316" i="1" s="1"/>
  <c r="T506" i="1"/>
  <c r="W506" i="1" s="1"/>
  <c r="T331" i="1"/>
  <c r="W331" i="1" s="1"/>
  <c r="T366" i="1"/>
  <c r="W366" i="1" s="1"/>
  <c r="T479" i="1"/>
  <c r="W479" i="1" s="1"/>
  <c r="T272" i="1"/>
  <c r="W272" i="1" s="1"/>
  <c r="T152" i="1"/>
  <c r="W152" i="1" s="1"/>
  <c r="T388" i="1"/>
  <c r="W388" i="1" s="1"/>
  <c r="T868" i="1"/>
  <c r="W868" i="1" s="1"/>
  <c r="T110" i="1"/>
  <c r="W110" i="1" s="1"/>
  <c r="T425" i="1"/>
  <c r="W425" i="1" s="1"/>
  <c r="T572" i="1"/>
  <c r="W572" i="1" s="1"/>
  <c r="T523" i="1"/>
  <c r="W523" i="1" s="1"/>
  <c r="T497" i="1"/>
  <c r="W497" i="1" s="1"/>
  <c r="T389" i="1"/>
  <c r="W389" i="1" s="1"/>
  <c r="T137" i="1"/>
  <c r="W137" i="1" s="1"/>
  <c r="T444" i="1"/>
  <c r="W444" i="1" s="1"/>
  <c r="T516" i="1"/>
  <c r="W516" i="1" s="1"/>
  <c r="T546" i="1"/>
  <c r="W546" i="1" s="1"/>
  <c r="T19" i="1"/>
  <c r="W19" i="1" s="1"/>
  <c r="T413" i="1"/>
  <c r="W413" i="1" s="1"/>
  <c r="T276" i="1"/>
  <c r="W276" i="1" s="1"/>
  <c r="T409" i="1"/>
  <c r="W409" i="1" s="1"/>
  <c r="T735" i="1"/>
  <c r="W735" i="1" s="1"/>
  <c r="T307" i="1"/>
  <c r="W307" i="1" s="1"/>
  <c r="T921" i="1"/>
  <c r="W921" i="1" s="1"/>
  <c r="T190" i="1"/>
  <c r="W190" i="1" s="1"/>
  <c r="T647" i="1"/>
  <c r="W647" i="1" s="1"/>
  <c r="T480" i="1"/>
  <c r="W480" i="1" s="1"/>
  <c r="T59" i="1"/>
  <c r="W59" i="1" s="1"/>
  <c r="T183" i="1"/>
  <c r="W183" i="1" s="1"/>
  <c r="T504" i="1"/>
  <c r="W504" i="1" s="1"/>
  <c r="T33" i="1"/>
  <c r="W33" i="1" s="1"/>
  <c r="T20" i="1"/>
  <c r="W20" i="1" s="1"/>
  <c r="T871" i="1"/>
  <c r="W871" i="1" s="1"/>
  <c r="T778" i="1"/>
  <c r="W778" i="1" s="1"/>
  <c r="T625" i="1"/>
  <c r="W625" i="1" s="1"/>
  <c r="T841" i="1"/>
  <c r="W841" i="1" s="1"/>
  <c r="T305" i="1"/>
  <c r="W305" i="1" s="1"/>
  <c r="T313" i="1"/>
  <c r="W313" i="1" s="1"/>
  <c r="T343" i="1"/>
  <c r="W343" i="1" s="1"/>
  <c r="T737" i="1"/>
  <c r="W737" i="1" s="1"/>
  <c r="T967" i="1"/>
  <c r="W967" i="1" s="1"/>
  <c r="T637" i="1"/>
  <c r="W637" i="1" s="1"/>
  <c r="T721" i="1"/>
  <c r="W721" i="1" s="1"/>
  <c r="T40" i="1"/>
  <c r="W40" i="1" s="1"/>
  <c r="T785" i="1"/>
  <c r="W785" i="1" s="1"/>
  <c r="T117" i="1"/>
  <c r="W117" i="1" s="1"/>
  <c r="T441" i="1"/>
  <c r="W441" i="1" s="1"/>
  <c r="T71" i="1"/>
  <c r="W71" i="1" s="1"/>
  <c r="T961" i="1"/>
  <c r="W961" i="1" s="1"/>
  <c r="T401" i="1"/>
  <c r="W401" i="1" s="1"/>
  <c r="T233" i="1"/>
  <c r="W233" i="1" s="1"/>
  <c r="T809" i="1"/>
  <c r="W809" i="1" s="1"/>
  <c r="T184" i="1"/>
  <c r="W184" i="1" s="1"/>
  <c r="T317" i="1"/>
  <c r="W317" i="1" s="1"/>
  <c r="T514" i="1"/>
  <c r="W514" i="1" s="1"/>
  <c r="T849" i="1"/>
  <c r="W849" i="1" s="1"/>
  <c r="T131" i="1"/>
  <c r="W131" i="1" s="1"/>
  <c r="T889" i="1"/>
  <c r="W889" i="1" s="1"/>
  <c r="T69" i="1"/>
  <c r="W69" i="1" s="1"/>
  <c r="T964" i="1"/>
  <c r="W964" i="1" s="1"/>
  <c r="T329" i="1"/>
  <c r="W329" i="1" s="1"/>
  <c r="T377" i="1"/>
  <c r="W377" i="1" s="1"/>
  <c r="T837" i="1"/>
  <c r="W837" i="1" s="1"/>
  <c r="T776" i="1"/>
  <c r="W776" i="1" s="1"/>
  <c r="T371" i="1"/>
  <c r="W371" i="1" s="1"/>
  <c r="T25" i="1"/>
  <c r="W25" i="1" s="1"/>
  <c r="T980" i="1"/>
  <c r="W980" i="1" s="1"/>
  <c r="T827" i="1"/>
  <c r="W827" i="1" s="1"/>
  <c r="T297" i="1"/>
  <c r="W297" i="1" s="1"/>
  <c r="T344" i="1"/>
  <c r="W344" i="1" s="1"/>
  <c r="T898" i="1"/>
  <c r="W898" i="1" s="1"/>
  <c r="T310" i="1"/>
  <c r="W310" i="1" s="1"/>
  <c r="T261" i="1"/>
  <c r="W261" i="1" s="1"/>
  <c r="T177" i="1"/>
  <c r="W177" i="1" s="1"/>
  <c r="T376" i="1"/>
  <c r="W376" i="1" s="1"/>
  <c r="T939" i="1"/>
  <c r="W939" i="1" s="1"/>
  <c r="T850" i="1"/>
  <c r="W850" i="1" s="1"/>
  <c r="T643" i="1"/>
  <c r="W643" i="1" s="1"/>
  <c r="T113" i="1"/>
  <c r="W113" i="1" s="1"/>
  <c r="T913" i="1"/>
  <c r="W913" i="1" s="1"/>
  <c r="T229" i="1"/>
  <c r="W229" i="1" s="1"/>
  <c r="T262" i="1"/>
  <c r="W262" i="1" s="1"/>
  <c r="T415" i="1"/>
  <c r="W415" i="1" s="1"/>
  <c r="T188" i="1"/>
  <c r="W188" i="1" s="1"/>
  <c r="T947" i="1"/>
  <c r="W947" i="1" s="1"/>
  <c r="T348" i="1"/>
  <c r="W348" i="1" s="1"/>
  <c r="T946" i="1"/>
  <c r="W946" i="1" s="1"/>
  <c r="T148" i="1"/>
  <c r="W148" i="1" s="1"/>
  <c r="T566" i="1"/>
  <c r="W566" i="1" s="1"/>
  <c r="T242" i="1"/>
  <c r="W242" i="1" s="1"/>
  <c r="T958" i="1"/>
  <c r="W958" i="1" s="1"/>
  <c r="T277" i="1"/>
  <c r="W277" i="1" s="1"/>
  <c r="T294" i="1"/>
  <c r="W294" i="1" s="1"/>
  <c r="T219" i="1"/>
  <c r="W219" i="1" s="1"/>
  <c r="T289" i="1"/>
  <c r="W289" i="1" s="1"/>
  <c r="T353" i="1"/>
  <c r="W353" i="1" s="1"/>
  <c r="T976" i="1"/>
  <c r="W976" i="1" s="1"/>
  <c r="T380" i="1"/>
  <c r="W380" i="1" s="1"/>
  <c r="T870" i="1"/>
  <c r="W870" i="1" s="1"/>
  <c r="T658" i="1"/>
  <c r="W658" i="1" s="1"/>
  <c r="T555" i="1"/>
  <c r="W555" i="1" s="1"/>
  <c r="T651" i="1"/>
  <c r="W651" i="1" s="1"/>
  <c r="T299" i="1"/>
  <c r="W299" i="1" s="1"/>
  <c r="T162" i="1"/>
  <c r="W162" i="1" s="1"/>
  <c r="T533" i="1"/>
  <c r="W533" i="1" s="1"/>
  <c r="T578" i="1"/>
  <c r="W578" i="1" s="1"/>
  <c r="T924" i="1"/>
  <c r="W924" i="1" s="1"/>
  <c r="T391" i="1"/>
  <c r="W391" i="1" s="1"/>
  <c r="T83" i="1"/>
  <c r="W83" i="1" s="1"/>
  <c r="T44" i="1"/>
  <c r="W44" i="1" s="1"/>
  <c r="T654" i="1"/>
  <c r="W654" i="1" s="1"/>
  <c r="T333" i="1"/>
  <c r="W333" i="1" s="1"/>
  <c r="T744" i="1"/>
  <c r="W744" i="1" s="1"/>
  <c r="T597" i="1"/>
  <c r="W597" i="1" s="1"/>
  <c r="T330" i="1"/>
  <c r="W330" i="1" s="1"/>
  <c r="T127" i="1"/>
  <c r="W127" i="1" s="1"/>
  <c r="T155" i="1"/>
  <c r="W155" i="1" s="1"/>
  <c r="T592" i="1"/>
  <c r="W592" i="1" s="1"/>
  <c r="T901" i="1"/>
  <c r="W901" i="1" s="1"/>
  <c r="T271" i="1"/>
  <c r="W271" i="1" s="1"/>
  <c r="T48" i="1"/>
  <c r="W48" i="1" s="1"/>
  <c r="T423" i="1"/>
  <c r="W423" i="1" s="1"/>
  <c r="T454" i="1"/>
  <c r="W454" i="1" s="1"/>
  <c r="T611" i="1"/>
  <c r="W611" i="1" s="1"/>
  <c r="T67" i="1"/>
  <c r="W67" i="1" s="1"/>
  <c r="T421" i="1"/>
  <c r="W421" i="1" s="1"/>
  <c r="T550" i="1"/>
  <c r="W550" i="1" s="1"/>
  <c r="T573" i="1"/>
  <c r="W573" i="1" s="1"/>
  <c r="T373" i="1"/>
  <c r="W373" i="1" s="1"/>
  <c r="T130" i="1"/>
  <c r="W130" i="1" s="1"/>
  <c r="T945" i="1"/>
  <c r="W945" i="1" s="1"/>
  <c r="T18" i="1"/>
  <c r="W18" i="1" s="1"/>
  <c r="T102" i="1"/>
  <c r="W102" i="1" s="1"/>
  <c r="T365" i="1"/>
  <c r="W365" i="1" s="1"/>
  <c r="T838" i="1"/>
  <c r="W838" i="1" s="1"/>
  <c r="T453" i="1"/>
  <c r="W453" i="1" s="1"/>
  <c r="T784" i="1"/>
  <c r="W784" i="1" s="1"/>
  <c r="T590" i="1"/>
  <c r="W590" i="1" s="1"/>
  <c r="T587" i="1"/>
  <c r="W587" i="1" s="1"/>
  <c r="T66" i="1"/>
  <c r="W66" i="1" s="1"/>
  <c r="T437" i="1"/>
  <c r="W437" i="1" s="1"/>
  <c r="T308" i="1"/>
  <c r="W308" i="1" s="1"/>
  <c r="T475" i="1"/>
  <c r="W475" i="1" s="1"/>
  <c r="T854" i="1"/>
  <c r="W854" i="1" s="1"/>
  <c r="T788" i="1"/>
  <c r="W788" i="1" s="1"/>
  <c r="T246" i="1"/>
  <c r="W246" i="1" s="1"/>
  <c r="T197" i="1"/>
  <c r="W197" i="1" s="1"/>
  <c r="T225" i="1"/>
  <c r="W225" i="1" s="1"/>
  <c r="T629" i="1"/>
  <c r="W629" i="1" s="1"/>
  <c r="T586" i="1"/>
  <c r="W586" i="1" s="1"/>
  <c r="T176" i="1"/>
  <c r="W176" i="1" s="1"/>
  <c r="T756" i="1"/>
  <c r="W756" i="1" s="1"/>
  <c r="T530" i="1"/>
  <c r="W530" i="1" s="1"/>
  <c r="T107" i="1"/>
  <c r="W107" i="1" s="1"/>
  <c r="T153" i="1"/>
  <c r="W153" i="1" s="1"/>
  <c r="T646" i="1"/>
  <c r="W646" i="1" s="1"/>
  <c r="T349" i="1"/>
  <c r="W349" i="1" s="1"/>
  <c r="T43" i="1"/>
  <c r="W43" i="1" s="1"/>
  <c r="T284" i="1"/>
  <c r="W284" i="1" s="1"/>
  <c r="T972" i="1"/>
  <c r="W972" i="1" s="1"/>
  <c r="T843" i="1"/>
  <c r="W843" i="1" s="1"/>
  <c r="T143" i="1"/>
  <c r="W143" i="1" s="1"/>
  <c r="T378" i="1"/>
  <c r="W378" i="1" s="1"/>
  <c r="T295" i="1"/>
  <c r="W295" i="1" s="1"/>
  <c r="T747" i="1"/>
  <c r="W747" i="1" s="1"/>
  <c r="T456" i="1"/>
  <c r="W456" i="1" s="1"/>
  <c r="T101" i="1"/>
  <c r="W101" i="1" s="1"/>
  <c r="T746" i="1"/>
  <c r="W746" i="1" s="1"/>
  <c r="T214" i="1"/>
  <c r="W214" i="1" s="1"/>
  <c r="T609" i="1"/>
  <c r="W609" i="1" s="1"/>
  <c r="T645" i="1"/>
  <c r="W645" i="1" s="1"/>
  <c r="T328" i="1"/>
  <c r="W328" i="1" s="1"/>
  <c r="T899" i="1"/>
  <c r="W899" i="1" s="1"/>
  <c r="T58" i="1"/>
  <c r="W58" i="1" s="1"/>
  <c r="T201" i="1"/>
  <c r="W201" i="1" s="1"/>
  <c r="T235" i="1"/>
  <c r="W235" i="1" s="1"/>
  <c r="T751" i="1"/>
  <c r="W751" i="1" s="1"/>
  <c r="T795" i="1"/>
  <c r="W795" i="1" s="1"/>
  <c r="T815" i="1"/>
  <c r="W815" i="1" s="1"/>
  <c r="T574" i="1"/>
  <c r="W574" i="1" s="1"/>
  <c r="T490" i="1"/>
  <c r="W490" i="1" s="1"/>
  <c r="T322" i="1"/>
  <c r="W322" i="1" s="1"/>
  <c r="T17" i="1"/>
  <c r="W17" i="1" s="1"/>
  <c r="T635" i="1"/>
  <c r="W635" i="1" s="1"/>
  <c r="T557" i="1"/>
  <c r="W557" i="1" s="1"/>
  <c r="T84" i="1"/>
  <c r="W84" i="1" s="1"/>
  <c r="T88" i="1"/>
  <c r="W88" i="1" s="1"/>
  <c r="T320" i="1"/>
  <c r="W320" i="1" s="1"/>
  <c r="T434" i="1"/>
  <c r="W434" i="1" s="1"/>
  <c r="T749" i="1"/>
  <c r="W749" i="1" s="1"/>
  <c r="T260" i="1"/>
  <c r="W260" i="1" s="1"/>
  <c r="T966" i="1"/>
  <c r="W966" i="1" s="1"/>
  <c r="T606" i="1"/>
  <c r="W606" i="1" s="1"/>
  <c r="T911" i="1"/>
  <c r="W911" i="1" s="1"/>
  <c r="T361" i="1"/>
  <c r="W361" i="1" s="1"/>
  <c r="T804" i="1"/>
  <c r="W804" i="1" s="1"/>
  <c r="T938" i="1"/>
  <c r="W938" i="1" s="1"/>
  <c r="T890" i="1"/>
  <c r="W890" i="1" s="1"/>
  <c r="T765" i="1"/>
  <c r="W765" i="1" s="1"/>
  <c r="T223" i="1"/>
  <c r="W223" i="1" s="1"/>
  <c r="T803" i="1"/>
  <c r="W803" i="1" s="1"/>
  <c r="T403" i="1"/>
  <c r="W403" i="1" s="1"/>
  <c r="T427" i="1"/>
  <c r="W427" i="1" s="1"/>
  <c r="T167" i="1"/>
  <c r="W167" i="1" s="1"/>
  <c r="T758" i="1"/>
  <c r="W758" i="1" s="1"/>
  <c r="T790" i="1"/>
  <c r="W790" i="1" s="1"/>
  <c r="T438" i="1"/>
  <c r="W438" i="1" s="1"/>
  <c r="T218" i="1"/>
  <c r="W218" i="1" s="1"/>
  <c r="T142" i="1"/>
  <c r="W142" i="1" s="1"/>
  <c r="T499" i="1"/>
  <c r="W499" i="1" s="1"/>
  <c r="T831" i="1"/>
  <c r="W831" i="1" s="1"/>
  <c r="T121" i="1"/>
  <c r="W121" i="1" s="1"/>
  <c r="T194" i="1"/>
  <c r="W194" i="1" s="1"/>
  <c r="T182" i="1"/>
  <c r="W182" i="1" s="1"/>
  <c r="T27" i="1"/>
  <c r="W27" i="1" s="1"/>
  <c r="T965" i="1"/>
  <c r="W965" i="1" s="1"/>
  <c r="T144" i="1"/>
  <c r="W144" i="1" s="1"/>
  <c r="T74" i="1"/>
  <c r="W74" i="1" s="1"/>
  <c r="T927" i="1"/>
  <c r="W927" i="1" s="1"/>
  <c r="T355" i="1"/>
  <c r="W355" i="1" s="1"/>
  <c r="T857" i="1"/>
  <c r="W857" i="1" s="1"/>
  <c r="T799" i="1"/>
  <c r="W799" i="1" s="1"/>
  <c r="T896" i="1"/>
  <c r="W896" i="1" s="1"/>
  <c r="T846" i="1"/>
  <c r="W846" i="1" s="1"/>
  <c r="T111" i="1"/>
  <c r="W111" i="1" s="1"/>
  <c r="T200" i="1"/>
  <c r="W200" i="1" s="1"/>
  <c r="T440" i="1"/>
  <c r="W440" i="1" s="1"/>
  <c r="T491" i="1"/>
  <c r="W491" i="1" s="1"/>
  <c r="T985" i="1"/>
  <c r="W985" i="1" s="1"/>
  <c r="T881" i="1"/>
  <c r="W881" i="1" s="1"/>
  <c r="T205" i="1"/>
  <c r="W205" i="1" s="1"/>
  <c r="T789" i="1"/>
  <c r="W789" i="1" s="1"/>
  <c r="T969" i="1"/>
  <c r="W969" i="1" s="1"/>
  <c r="T292" i="1"/>
  <c r="W292" i="1" s="1"/>
  <c r="T914" i="1"/>
  <c r="W914" i="1" s="1"/>
  <c r="T628" i="1"/>
  <c r="W628" i="1" s="1"/>
  <c r="T325" i="1"/>
  <c r="W325" i="1" s="1"/>
  <c r="T168" i="1"/>
  <c r="W168" i="1" s="1"/>
  <c r="T360" i="1"/>
  <c r="W360" i="1" s="1"/>
  <c r="T718" i="1"/>
  <c r="W718" i="1" s="1"/>
  <c r="T617" i="1"/>
  <c r="W617" i="1" s="1"/>
  <c r="T975" i="1"/>
  <c r="W975" i="1" s="1"/>
  <c r="T733" i="1"/>
  <c r="W733" i="1" s="1"/>
  <c r="T944" i="1"/>
  <c r="W944" i="1" s="1"/>
  <c r="T836" i="1"/>
  <c r="W836" i="1" s="1"/>
  <c r="T81" i="1"/>
  <c r="W81" i="1" s="1"/>
  <c r="T513" i="1"/>
  <c r="W513" i="1" s="1"/>
  <c r="T482" i="1"/>
  <c r="W482" i="1" s="1"/>
  <c r="T501" i="1"/>
  <c r="W501" i="1" s="1"/>
  <c r="T627" i="1"/>
  <c r="W627" i="1" s="1"/>
  <c r="T498" i="1"/>
  <c r="W498" i="1" s="1"/>
  <c r="T198" i="1"/>
  <c r="W198" i="1" s="1"/>
  <c r="T943" i="1"/>
  <c r="W943" i="1" s="1"/>
  <c r="T463" i="1"/>
  <c r="W463" i="1" s="1"/>
  <c r="T249" i="1"/>
  <c r="W249" i="1" s="1"/>
  <c r="T607" i="1"/>
  <c r="W607" i="1" s="1"/>
  <c r="T447" i="1"/>
  <c r="W447" i="1" s="1"/>
  <c r="T53" i="1"/>
  <c r="W53" i="1" s="1"/>
  <c r="T82" i="1"/>
  <c r="W82" i="1" s="1"/>
  <c r="T114" i="1"/>
  <c r="W114" i="1" s="1"/>
  <c r="T161" i="1"/>
  <c r="W161" i="1" s="1"/>
  <c r="T472" i="1"/>
  <c r="W472" i="1" s="1"/>
  <c r="T362" i="1"/>
  <c r="W362" i="1" s="1"/>
  <c r="T916" i="1"/>
  <c r="W916" i="1" s="1"/>
  <c r="T105" i="1"/>
  <c r="W105" i="1" s="1"/>
  <c r="T29" i="1"/>
  <c r="W29" i="1" s="1"/>
  <c r="T748" i="1"/>
  <c r="W748" i="1" s="1"/>
  <c r="T720" i="1"/>
  <c r="W720" i="1" s="1"/>
  <c r="T85" i="1"/>
  <c r="W85" i="1" s="1"/>
  <c r="T520" i="1"/>
  <c r="W520" i="1" s="1"/>
  <c r="T163" i="1"/>
  <c r="W163" i="1" s="1"/>
  <c r="T36" i="1"/>
  <c r="W36" i="1" s="1"/>
  <c r="T207" i="1"/>
  <c r="W207" i="1" s="1"/>
  <c r="T451" i="1"/>
  <c r="W451" i="1" s="1"/>
  <c r="T230" i="1"/>
  <c r="W230" i="1" s="1"/>
  <c r="T312" i="1"/>
  <c r="W312" i="1" s="1"/>
  <c r="T446" i="1"/>
  <c r="W446" i="1" s="1"/>
  <c r="T509" i="1"/>
  <c r="W509" i="1" s="1"/>
  <c r="T416" i="1"/>
  <c r="W416" i="1" s="1"/>
  <c r="T847" i="1"/>
  <c r="W847" i="1" s="1"/>
  <c r="T100" i="1"/>
  <c r="W100" i="1" s="1"/>
  <c r="T848" i="1"/>
  <c r="W848" i="1" s="1"/>
  <c r="T134" i="1"/>
  <c r="W134" i="1" s="1"/>
  <c r="T351" i="1"/>
  <c r="W351" i="1" s="1"/>
  <c r="T450" i="1"/>
  <c r="W450" i="1" s="1"/>
  <c r="T326" i="1"/>
  <c r="W326" i="1" s="1"/>
  <c r="T407" i="1"/>
  <c r="W407" i="1" s="1"/>
  <c r="T817" i="1"/>
  <c r="W817" i="1" s="1"/>
  <c r="T553" i="1"/>
  <c r="W553" i="1" s="1"/>
  <c r="T13" i="1"/>
  <c r="W13" i="1" s="1"/>
  <c r="T619" i="1"/>
  <c r="W619" i="1" s="1"/>
  <c r="T556" i="1"/>
  <c r="W556" i="1" s="1"/>
  <c r="T613" i="1"/>
  <c r="W613" i="1" s="1"/>
  <c r="T884" i="1"/>
  <c r="W884" i="1" s="1"/>
  <c r="T54" i="1"/>
  <c r="W54" i="1" s="1"/>
  <c r="T875" i="1"/>
  <c r="W875" i="1" s="1"/>
  <c r="T99" i="1"/>
  <c r="W99" i="1" s="1"/>
  <c r="T839" i="1"/>
  <c r="W839" i="1" s="1"/>
  <c r="T743" i="1"/>
  <c r="W743" i="1" s="1"/>
  <c r="T314" i="1"/>
  <c r="W314" i="1" s="1"/>
  <c r="T783" i="1"/>
  <c r="W783" i="1" s="1"/>
  <c r="T487" i="1"/>
  <c r="W487" i="1" s="1"/>
  <c r="T488" i="1"/>
  <c r="W488" i="1" s="1"/>
  <c r="T175" i="1"/>
  <c r="W175" i="1" s="1"/>
  <c r="T248" i="1"/>
  <c r="W248" i="1" s="1"/>
  <c r="T604" i="1"/>
  <c r="W604" i="1" s="1"/>
  <c r="T821" i="1"/>
  <c r="W821" i="1" s="1"/>
  <c r="T534" i="1"/>
  <c r="W534" i="1" s="1"/>
  <c r="T265" i="1"/>
  <c r="W265" i="1" s="1"/>
  <c r="T460" i="1"/>
  <c r="W460" i="1" s="1"/>
  <c r="T601" i="1"/>
  <c r="W601" i="1" s="1"/>
  <c r="T956" i="1"/>
  <c r="W956" i="1" s="1"/>
  <c r="T108" i="1"/>
  <c r="W108" i="1" s="1"/>
  <c r="T560" i="1"/>
  <c r="W560" i="1" s="1"/>
  <c r="T195" i="1"/>
  <c r="W195" i="1" s="1"/>
  <c r="T239" i="1"/>
  <c r="W239" i="1" s="1"/>
  <c r="T968" i="1"/>
  <c r="W968" i="1" s="1"/>
  <c r="T626" i="1"/>
  <c r="W626" i="1" s="1"/>
  <c r="T68" i="1"/>
  <c r="W68" i="1" s="1"/>
  <c r="T414" i="1"/>
  <c r="W414" i="1" s="1"/>
  <c r="T579" i="1"/>
  <c r="W579" i="1" s="1"/>
  <c r="T970" i="1"/>
  <c r="W970" i="1" s="1"/>
  <c r="T660" i="1"/>
  <c r="W660" i="1" s="1"/>
  <c r="T281" i="1"/>
  <c r="W281" i="1" s="1"/>
  <c r="T347" i="1"/>
  <c r="W347" i="1" s="1"/>
  <c r="T538" i="1"/>
  <c r="W538" i="1" s="1"/>
  <c r="T950" i="1"/>
  <c r="W950" i="1" s="1"/>
  <c r="T630" i="1"/>
  <c r="W630" i="1" s="1"/>
  <c r="T237" i="1"/>
  <c r="W237" i="1" s="1"/>
  <c r="T905" i="1"/>
  <c r="W905" i="1" s="1"/>
  <c r="T165" i="1"/>
  <c r="W165" i="1" s="1"/>
  <c r="T874" i="1"/>
  <c r="W874" i="1" s="1"/>
  <c r="T470" i="1"/>
  <c r="W470" i="1" s="1"/>
  <c r="T595" i="1"/>
  <c r="W595" i="1" s="1"/>
  <c r="T410" i="1"/>
  <c r="W410" i="1" s="1"/>
  <c r="T206" i="1"/>
  <c r="W206" i="1" s="1"/>
  <c r="T722" i="1"/>
  <c r="W722" i="1" s="1"/>
  <c r="T782" i="1"/>
  <c r="W782" i="1" s="1"/>
  <c r="T808" i="1"/>
  <c r="W808" i="1" s="1"/>
  <c r="T431" i="1"/>
  <c r="W431" i="1" s="1"/>
  <c r="T828" i="1"/>
  <c r="W828" i="1" s="1"/>
  <c r="T483" i="1"/>
  <c r="W483" i="1" s="1"/>
  <c r="T193" i="1"/>
  <c r="W193" i="1" s="1"/>
  <c r="T268" i="1"/>
  <c r="W268" i="1" s="1"/>
  <c r="T656" i="1"/>
  <c r="W656" i="1" s="1"/>
  <c r="T807" i="1"/>
  <c r="W807" i="1" s="1"/>
  <c r="T432" i="1"/>
  <c r="W432" i="1" s="1"/>
  <c r="T374" i="1"/>
  <c r="W374" i="1" s="1"/>
  <c r="T493" i="1"/>
  <c r="W493" i="1" s="1"/>
  <c r="T814" i="1"/>
  <c r="W814" i="1" s="1"/>
  <c r="T936" i="1"/>
  <c r="W936" i="1" s="1"/>
  <c r="T293" i="1"/>
  <c r="W293" i="1" s="1"/>
  <c r="T829" i="1"/>
  <c r="W829" i="1" s="1"/>
  <c r="T632" i="1"/>
  <c r="W632" i="1" s="1"/>
  <c r="T797" i="1"/>
  <c r="W797" i="1" s="1"/>
  <c r="T845" i="1"/>
  <c r="W845" i="1" s="1"/>
  <c r="T805" i="1"/>
  <c r="W805" i="1" s="1"/>
  <c r="T133" i="1"/>
  <c r="W133" i="1" s="1"/>
  <c r="T864" i="1"/>
  <c r="W864" i="1" s="1"/>
  <c r="T536" i="1"/>
  <c r="W536" i="1" s="1"/>
  <c r="T542" i="1"/>
  <c r="W542" i="1" s="1"/>
  <c r="T641" i="1"/>
  <c r="W641" i="1" s="1"/>
  <c r="T172" i="1"/>
  <c r="W172" i="1" s="1"/>
  <c r="T166" i="1"/>
  <c r="W166" i="1" s="1"/>
  <c r="T136" i="1"/>
  <c r="W136" i="1" s="1"/>
  <c r="T469" i="1"/>
  <c r="W469" i="1" s="1"/>
  <c r="T395" i="1"/>
  <c r="W395" i="1" s="1"/>
  <c r="T594" i="1"/>
  <c r="W594" i="1" s="1"/>
  <c r="T918" i="1"/>
  <c r="W918" i="1" s="1"/>
  <c r="T426" i="1"/>
  <c r="W426" i="1" s="1"/>
  <c r="T978" i="1"/>
  <c r="W978" i="1" s="1"/>
  <c r="T661" i="1"/>
  <c r="W661" i="1" s="1"/>
  <c r="T141" i="1"/>
  <c r="W141" i="1" s="1"/>
  <c r="T929" i="1"/>
  <c r="W929" i="1" s="1"/>
  <c r="T375" i="1"/>
  <c r="W375" i="1" s="1"/>
  <c r="T596" i="1"/>
  <c r="W596" i="1" s="1"/>
  <c r="T575" i="1"/>
  <c r="W575" i="1" s="1"/>
  <c r="T859" i="1"/>
  <c r="W859" i="1" s="1"/>
  <c r="T381" i="1"/>
  <c r="W381" i="1" s="1"/>
  <c r="T518" i="1"/>
  <c r="W518" i="1" s="1"/>
  <c r="T541" i="1"/>
  <c r="W541" i="1" s="1"/>
  <c r="T559" i="1"/>
  <c r="W559" i="1" s="1"/>
  <c r="T139" i="1"/>
  <c r="W139" i="1" s="1"/>
  <c r="T888" i="1"/>
  <c r="W888" i="1" s="1"/>
  <c r="T481" i="1"/>
  <c r="W481" i="1" s="1"/>
  <c r="T780" i="1"/>
  <c r="W780" i="1" s="1"/>
  <c r="T35" i="1"/>
  <c r="W35" i="1" s="1"/>
  <c r="T439" i="1"/>
  <c r="W439" i="1" s="1"/>
  <c r="T644" i="1"/>
  <c r="W644" i="1" s="1"/>
  <c r="T448" i="1"/>
  <c r="W448" i="1" s="1"/>
  <c r="T895" i="1"/>
  <c r="W895" i="1" s="1"/>
  <c r="T180" i="1"/>
  <c r="W180" i="1" s="1"/>
  <c r="T420" i="1"/>
  <c r="W420" i="1" s="1"/>
  <c r="T618" i="1"/>
  <c r="W618" i="1" s="1"/>
  <c r="T725" i="1"/>
  <c r="W725" i="1" s="1"/>
  <c r="T191" i="1"/>
  <c r="W191" i="1" s="1"/>
  <c r="T179" i="1"/>
  <c r="W179" i="1" s="1"/>
  <c r="T576" i="1"/>
  <c r="W576" i="1" s="1"/>
  <c r="T873" i="1"/>
  <c r="W873" i="1" s="1"/>
  <c r="T42" i="1"/>
  <c r="W42" i="1" s="1"/>
  <c r="T562" i="1"/>
  <c r="W562" i="1" s="1"/>
  <c r="T818" i="1"/>
  <c r="W818" i="1" s="1"/>
  <c r="T734" i="1"/>
  <c r="W734" i="1" s="1"/>
  <c r="T835" i="1"/>
  <c r="W835" i="1" s="1"/>
  <c r="T255" i="1"/>
  <c r="W255" i="1" s="1"/>
  <c r="T115" i="1"/>
  <c r="W115" i="1" s="1"/>
  <c r="T23" i="1"/>
  <c r="W23" i="1" s="1"/>
  <c r="T633" i="1"/>
  <c r="W633" i="1" s="1"/>
  <c r="T146" i="1"/>
  <c r="W146" i="1" s="1"/>
  <c r="T445" i="1"/>
  <c r="W445" i="1" s="1"/>
  <c r="T303" i="1"/>
  <c r="W303" i="1" s="1"/>
  <c r="T638" i="1"/>
  <c r="W638" i="1" s="1"/>
  <c r="T296" i="1"/>
  <c r="W296" i="1" s="1"/>
  <c r="T659" i="1"/>
  <c r="W659" i="1" s="1"/>
  <c r="T385" i="1"/>
  <c r="W385" i="1" s="1"/>
  <c r="T335" i="1"/>
  <c r="W335" i="1" s="1"/>
  <c r="T275" i="1"/>
  <c r="W275" i="1" s="1"/>
  <c r="T912" i="1"/>
  <c r="W912" i="1" s="1"/>
  <c r="T11" i="1"/>
  <c r="W11" i="1" s="1"/>
  <c r="T400" i="1"/>
  <c r="W400" i="1" s="1"/>
  <c r="T65" i="1"/>
  <c r="W65" i="1" s="1"/>
  <c r="T73" i="1"/>
  <c r="W73" i="1" s="1"/>
  <c r="T270" i="1"/>
  <c r="W270" i="1" s="1"/>
  <c r="T902" i="1"/>
  <c r="W902" i="1" s="1"/>
  <c r="T726" i="1"/>
  <c r="W726" i="1" s="1"/>
  <c r="T244" i="1"/>
  <c r="W244" i="1" s="1"/>
  <c r="T339" i="1"/>
  <c r="W339" i="1" s="1"/>
  <c r="T813" i="1"/>
  <c r="W813" i="1" s="1"/>
  <c r="T742" i="1"/>
  <c r="W742" i="1" s="1"/>
  <c r="T524" i="1"/>
  <c r="W524" i="1" s="1"/>
  <c r="T811" i="1"/>
  <c r="W811" i="1" s="1"/>
  <c r="T484" i="1"/>
  <c r="W484" i="1" s="1"/>
  <c r="T50" i="1"/>
  <c r="W50" i="1" s="1"/>
  <c r="T561" i="1"/>
  <c r="W561" i="1" s="1"/>
  <c r="T269" i="1"/>
  <c r="W269" i="1" s="1"/>
  <c r="T462" i="1"/>
  <c r="W462" i="1" s="1"/>
  <c r="T300" i="1"/>
  <c r="W300" i="1" s="1"/>
  <c r="T730" i="1"/>
  <c r="W730" i="1" s="1"/>
  <c r="T610" i="1"/>
  <c r="W610" i="1" s="1"/>
  <c r="T810" i="1"/>
  <c r="W810" i="1" s="1"/>
  <c r="T39" i="1"/>
  <c r="W39" i="1" s="1"/>
  <c r="T883" i="1"/>
  <c r="W883" i="1" s="1"/>
  <c r="T78" i="1"/>
  <c r="W78" i="1" s="1"/>
  <c r="T731" i="1"/>
  <c r="W731" i="1" s="1"/>
  <c r="T75" i="1"/>
  <c r="W75" i="1" s="1"/>
  <c r="T12" i="1"/>
  <c r="W12" i="1" s="1"/>
  <c r="T352" i="1"/>
  <c r="W352" i="1" s="1"/>
  <c r="T26" i="1"/>
  <c r="W26" i="1" s="1"/>
  <c r="T358" i="1"/>
  <c r="W358" i="1" s="1"/>
  <c r="T443" i="1"/>
  <c r="W443" i="1" s="1"/>
  <c r="T923" i="1"/>
  <c r="W923" i="1" s="1"/>
  <c r="T466" i="1"/>
  <c r="W466" i="1" s="1"/>
  <c r="T858" i="1"/>
  <c r="W858" i="1" s="1"/>
  <c r="T357" i="1"/>
  <c r="W357" i="1" s="1"/>
  <c r="T203" i="1"/>
  <c r="W203" i="1" s="1"/>
  <c r="T217" i="1"/>
  <c r="W217" i="1" s="1"/>
  <c r="T478" i="1"/>
  <c r="W478" i="1" s="1"/>
  <c r="T93" i="1"/>
  <c r="W93" i="1" s="1"/>
  <c r="T614" i="1"/>
  <c r="W614" i="1" s="1"/>
  <c r="T582" i="1"/>
  <c r="W582" i="1" s="1"/>
  <c r="T906" i="1"/>
  <c r="W906" i="1" s="1"/>
  <c r="T564" i="1"/>
  <c r="W564" i="1" s="1"/>
  <c r="T37" i="1"/>
  <c r="W37" i="1" s="1"/>
  <c r="T345" i="1"/>
  <c r="W345" i="1" s="1"/>
  <c r="T652" i="1"/>
  <c r="W652" i="1" s="1"/>
  <c r="T186" i="1"/>
  <c r="W186" i="1" s="1"/>
  <c r="T301" i="1"/>
  <c r="W301" i="1" s="1"/>
  <c r="T954" i="1"/>
  <c r="W954" i="1" s="1"/>
  <c r="T650" i="1"/>
  <c r="W650" i="1" s="1"/>
  <c r="T404" i="1"/>
  <c r="W404" i="1" s="1"/>
  <c r="T486" i="1"/>
  <c r="W486" i="1" s="1"/>
  <c r="T583" i="1"/>
  <c r="W583" i="1" s="1"/>
  <c r="T394" i="1"/>
  <c r="W394" i="1" s="1"/>
  <c r="T390" i="1"/>
  <c r="W390" i="1" s="1"/>
  <c r="T80" i="1"/>
  <c r="W80" i="1" s="1"/>
  <c r="T779" i="1"/>
  <c r="W779" i="1" s="1"/>
  <c r="T60" i="1"/>
  <c r="W60" i="1" s="1"/>
  <c r="T173" i="1"/>
  <c r="W173" i="1" s="1"/>
  <c r="T428" i="1"/>
  <c r="W428" i="1" s="1"/>
  <c r="T241" i="1"/>
  <c r="W241" i="1" s="1"/>
  <c r="T256" i="1"/>
  <c r="W256" i="1" s="1"/>
  <c r="T525" i="1"/>
  <c r="W525" i="1" s="1"/>
  <c r="T471" i="1"/>
  <c r="W471" i="1" s="1"/>
  <c r="T288" i="1"/>
  <c r="W288" i="1" s="1"/>
  <c r="T459" i="1"/>
  <c r="W459" i="1" s="1"/>
  <c r="T383" i="1"/>
  <c r="W383" i="1" s="1"/>
  <c r="T982" i="1"/>
  <c r="W982" i="1" s="1"/>
  <c r="T424" i="1"/>
  <c r="W424" i="1" s="1"/>
  <c r="T149" i="1"/>
  <c r="W149" i="1" s="1"/>
  <c r="T236" i="1"/>
  <c r="W236" i="1" s="1"/>
  <c r="T89" i="1"/>
  <c r="W89" i="1" s="1"/>
  <c r="T247" i="1"/>
  <c r="W247" i="1" s="1"/>
  <c r="W4" i="1"/>
  <c r="AA792" i="1"/>
  <c r="AA47" i="1"/>
  <c r="AA408" i="1"/>
  <c r="AA164" i="1"/>
  <c r="AA249" i="1"/>
  <c r="AA952" i="1"/>
  <c r="AA657" i="1"/>
  <c r="AA762" i="1"/>
  <c r="AA346" i="1"/>
  <c r="AA878" i="1"/>
  <c r="AA787" i="1"/>
  <c r="AA896" i="1"/>
  <c r="AA552" i="1"/>
  <c r="AA328" i="1"/>
  <c r="AA435" i="1"/>
  <c r="AA798" i="1"/>
  <c r="AA312" i="1"/>
  <c r="AA66" i="1"/>
  <c r="AA116" i="1"/>
  <c r="AA45" i="1"/>
  <c r="AA570" i="1"/>
  <c r="AA43" i="1"/>
  <c r="AA204" i="1"/>
  <c r="T786" i="1"/>
  <c r="W786" i="1" s="1"/>
  <c r="T757" i="1"/>
  <c r="W757" i="1" s="1"/>
  <c r="T900" i="1"/>
  <c r="W900" i="1" s="1"/>
  <c r="T147" i="1"/>
  <c r="W147" i="1" s="1"/>
  <c r="T63" i="1"/>
  <c r="W63" i="1" s="1"/>
  <c r="T370" i="1"/>
  <c r="W370" i="1" s="1"/>
  <c r="T919" i="1"/>
  <c r="W919" i="1" s="1"/>
  <c r="T537" i="1"/>
  <c r="W537" i="1" s="1"/>
  <c r="T64" i="1"/>
  <c r="W64" i="1" s="1"/>
  <c r="T252" i="1"/>
  <c r="W252" i="1" s="1"/>
  <c r="T876" i="1"/>
  <c r="W876" i="1" s="1"/>
  <c r="T158" i="1"/>
  <c r="W158" i="1" s="1"/>
  <c r="T474" i="1"/>
  <c r="W474" i="1" s="1"/>
  <c r="T766" i="1"/>
  <c r="W766" i="1" s="1"/>
  <c r="T640" i="1"/>
  <c r="W640" i="1" s="1"/>
  <c r="T977" i="1"/>
  <c r="W977" i="1" s="1"/>
  <c r="T933" i="1"/>
  <c r="W933" i="1" s="1"/>
  <c r="T585" i="1"/>
  <c r="W585" i="1" s="1"/>
  <c r="T211" i="1"/>
  <c r="W211" i="1" s="1"/>
  <c r="T624" i="1"/>
  <c r="W624" i="1" s="1"/>
  <c r="T337" i="1"/>
  <c r="W337" i="1" s="1"/>
  <c r="T266" i="1"/>
  <c r="W266" i="1" s="1"/>
  <c r="T917" i="1"/>
  <c r="W917" i="1" s="1"/>
  <c r="T505" i="1"/>
  <c r="W505" i="1" s="1"/>
  <c r="T830" i="1"/>
  <c r="W830" i="1" s="1"/>
  <c r="T125" i="1"/>
  <c r="W125" i="1" s="1"/>
  <c r="T336" i="1"/>
  <c r="W336" i="1" s="1"/>
  <c r="T798" i="1"/>
  <c r="W798" i="1" s="1"/>
  <c r="T171" i="1"/>
  <c r="W171" i="1" s="1"/>
  <c r="T816" i="1"/>
  <c r="W816" i="1" s="1"/>
  <c r="T952" i="1"/>
  <c r="W952" i="1" s="1"/>
  <c r="T796" i="1"/>
  <c r="W796" i="1" s="1"/>
  <c r="T251" i="1"/>
  <c r="W251" i="1" s="1"/>
  <c r="T285" i="1"/>
  <c r="W285" i="1" s="1"/>
  <c r="T157" i="1"/>
  <c r="W157" i="1" s="1"/>
  <c r="T32" i="1"/>
  <c r="W32" i="1" s="1"/>
  <c r="T930" i="1"/>
  <c r="W930" i="1" s="1"/>
  <c r="T496" i="1"/>
  <c r="W496" i="1" s="1"/>
  <c r="T800" i="1"/>
  <c r="W800" i="1" s="1"/>
  <c r="T512" i="1"/>
  <c r="W512" i="1" s="1"/>
  <c r="T178" i="1"/>
  <c r="W178" i="1" s="1"/>
  <c r="T823" i="1"/>
  <c r="W823" i="1" s="1"/>
  <c r="T112" i="1"/>
  <c r="W112" i="1" s="1"/>
  <c r="T122" i="1"/>
  <c r="W122" i="1" s="1"/>
  <c r="T306" i="1"/>
  <c r="W306" i="1" s="1"/>
  <c r="T792" i="1"/>
  <c r="W792" i="1" s="1"/>
  <c r="T631" i="1"/>
  <c r="W631" i="1" s="1"/>
  <c r="T832" i="1"/>
  <c r="W832" i="1" s="1"/>
  <c r="T973" i="1"/>
  <c r="W973" i="1" s="1"/>
  <c r="T387" i="1"/>
  <c r="W387" i="1" s="1"/>
  <c r="T187" i="1"/>
  <c r="W187" i="1" s="1"/>
  <c r="T94" i="1"/>
  <c r="W94" i="1" s="1"/>
  <c r="T263" i="1"/>
  <c r="W263" i="1" s="1"/>
  <c r="T750" i="1"/>
  <c r="W750" i="1" s="1"/>
  <c r="T465" i="1"/>
  <c r="W465" i="1" s="1"/>
  <c r="T984" i="1"/>
  <c r="W984" i="1" s="1"/>
  <c r="T568" i="1"/>
  <c r="W568" i="1" s="1"/>
  <c r="T442" i="1"/>
  <c r="W442" i="1" s="1"/>
  <c r="T728" i="1"/>
  <c r="W728" i="1" s="1"/>
  <c r="T291" i="1"/>
  <c r="W291" i="1" s="1"/>
  <c r="T189" i="1"/>
  <c r="W189" i="1" s="1"/>
  <c r="T433" i="1"/>
  <c r="W433" i="1" s="1"/>
  <c r="T350" i="1"/>
  <c r="W350" i="1" s="1"/>
  <c r="T851" i="1"/>
  <c r="W851" i="1" s="1"/>
  <c r="T802" i="1"/>
  <c r="W802" i="1" s="1"/>
  <c r="T7" i="1"/>
  <c r="W7" i="1" s="1"/>
  <c r="T767" i="1"/>
  <c r="W767" i="1" s="1"/>
  <c r="AA77" i="1"/>
  <c r="AA821" i="1"/>
  <c r="AA788" i="1"/>
  <c r="AA334" i="1"/>
  <c r="AA29" i="1"/>
  <c r="AA790" i="1"/>
  <c r="AA34" i="1"/>
  <c r="AA549" i="1"/>
  <c r="AA378" i="1"/>
  <c r="AA961" i="1"/>
  <c r="AA566" i="1"/>
  <c r="AA482" i="1"/>
  <c r="AA344" i="1"/>
  <c r="AA575" i="1"/>
  <c r="AA71" i="1"/>
  <c r="AA981" i="1"/>
  <c r="AA323" i="1"/>
  <c r="AA448" i="1"/>
  <c r="AA808" i="1"/>
  <c r="AA368" i="1"/>
  <c r="AA928" i="1"/>
  <c r="AA970" i="1"/>
  <c r="AA925" i="1"/>
  <c r="AA27" i="1"/>
  <c r="AA468" i="1"/>
  <c r="AA316" i="1"/>
  <c r="AA599" i="1"/>
  <c r="AA250" i="1"/>
  <c r="AA53" i="1"/>
  <c r="AA617" i="1"/>
  <c r="AA573" i="1"/>
  <c r="AA550" i="1"/>
  <c r="AA769" i="1"/>
  <c r="AA561" i="1"/>
  <c r="AA142" i="1"/>
  <c r="AA592" i="1"/>
  <c r="AA537" i="1"/>
  <c r="AA456" i="1"/>
  <c r="AA571" i="1"/>
  <c r="AA320" i="1"/>
  <c r="AA760" i="1"/>
  <c r="AA908" i="1"/>
  <c r="AA420" i="1"/>
  <c r="AA800" i="1"/>
  <c r="AA433" i="1"/>
  <c r="AA567" i="1"/>
  <c r="AA502" i="1"/>
  <c r="AA474" i="1"/>
  <c r="AA154" i="1"/>
  <c r="AA962" i="1"/>
  <c r="AA735" i="1"/>
  <c r="AA458" i="1"/>
  <c r="AA662" i="1"/>
  <c r="AA866" i="1"/>
  <c r="AA897" i="1"/>
  <c r="AA259" i="1"/>
  <c r="AA797" i="1"/>
  <c r="AA440" i="1"/>
  <c r="AA476" i="1"/>
  <c r="AA189" i="1"/>
  <c r="AA513" i="1"/>
  <c r="AA396" i="1"/>
  <c r="W510" i="1"/>
  <c r="AA786" i="1"/>
  <c r="AA122" i="1"/>
  <c r="AA271" i="1"/>
  <c r="AA983" i="1"/>
  <c r="AA836" i="1"/>
  <c r="AA605" i="1"/>
  <c r="AA512" i="1"/>
  <c r="AA639" i="1"/>
  <c r="AA902" i="1"/>
  <c r="AA326" i="1"/>
  <c r="AA630" i="1"/>
  <c r="W959" i="1"/>
  <c r="AA865" i="1"/>
  <c r="AA845" i="1"/>
  <c r="AA403" i="1"/>
  <c r="AA297" i="1"/>
  <c r="AA314" i="1"/>
  <c r="W298" i="1"/>
  <c r="AA723" i="1"/>
  <c r="AA473" i="1"/>
  <c r="AA12" i="1"/>
  <c r="AA453" i="1"/>
  <c r="AA385" i="1"/>
  <c r="AA267" i="1"/>
  <c r="AA158" i="1"/>
  <c r="AA327" i="1"/>
  <c r="AA558" i="1"/>
  <c r="AA429" i="1"/>
  <c r="AA91" i="1"/>
  <c r="AA885" i="1"/>
  <c r="AA391" i="1"/>
  <c r="AA438" i="1"/>
  <c r="AA774" i="1"/>
  <c r="AA449" i="1"/>
  <c r="AA270" i="1"/>
  <c r="AA75" i="1"/>
  <c r="AA861" i="1"/>
  <c r="AA355" i="1"/>
  <c r="AA138" i="1"/>
  <c r="AA775" i="1"/>
  <c r="AA319" i="1"/>
  <c r="AA331" i="1"/>
  <c r="AA768" i="1"/>
  <c r="AA9" i="1"/>
  <c r="AA481" i="1"/>
  <c r="AA342" i="1"/>
  <c r="AA652" i="1"/>
  <c r="AA300" i="1"/>
  <c r="AA533" i="1"/>
  <c r="W953" i="1"/>
  <c r="AA915" i="1"/>
  <c r="AA432" i="1"/>
  <c r="AA357" i="1"/>
  <c r="AA654" i="1"/>
  <c r="W408" i="1"/>
  <c r="AA859" i="1"/>
  <c r="AA623" i="1"/>
  <c r="AA286" i="1"/>
  <c r="AA422" i="1"/>
  <c r="AA824" i="1"/>
  <c r="AA910" i="1"/>
  <c r="AA490" i="1"/>
  <c r="AA535" i="1"/>
  <c r="AA727" i="1"/>
  <c r="AA431" i="1"/>
  <c r="AA921" i="1"/>
  <c r="AA842" i="1"/>
  <c r="AA562" i="1"/>
  <c r="AA743" i="1"/>
  <c r="AA305" i="1"/>
  <c r="AA756" i="1"/>
  <c r="AA632" i="1"/>
  <c r="AA957" i="1"/>
  <c r="AA505" i="1"/>
  <c r="AA974" i="1"/>
  <c r="W109" i="1"/>
  <c r="AA596" i="1"/>
  <c r="AA23" i="1"/>
  <c r="AA115" i="1"/>
  <c r="AA194" i="1"/>
  <c r="AA290" i="1"/>
  <c r="AA262" i="1"/>
  <c r="AA241" i="1"/>
  <c r="AA388" i="1"/>
  <c r="AA447" i="1"/>
  <c r="AA397" i="1"/>
  <c r="AA157" i="1"/>
  <c r="AA520" i="1"/>
  <c r="AA294" i="1"/>
  <c r="AA145" i="1"/>
  <c r="AA579" i="1"/>
  <c r="AA629" i="1"/>
  <c r="W833" i="1"/>
  <c r="AA576" i="1"/>
  <c r="AA944" i="1"/>
  <c r="AA614" i="1"/>
  <c r="AA977" i="1"/>
  <c r="AA282" i="1"/>
  <c r="AA126" i="1"/>
  <c r="AA65" i="1"/>
  <c r="AA443" i="1"/>
  <c r="AA960" i="1"/>
  <c r="AA445" i="1"/>
  <c r="AA269" i="1"/>
  <c r="AA156" i="1"/>
  <c r="AA254" i="1"/>
  <c r="AA598" i="1"/>
  <c r="AA64" i="1"/>
  <c r="AA607" i="1"/>
  <c r="AA904" i="1"/>
  <c r="AA525" i="1"/>
  <c r="AA521" i="1"/>
  <c r="AA361" i="1"/>
  <c r="AA22" i="1"/>
  <c r="AA527" i="1"/>
  <c r="AA293" i="1"/>
  <c r="AA580" i="1"/>
  <c r="AA718" i="1"/>
  <c r="AA24" i="1"/>
  <c r="AA285" i="1"/>
  <c r="AA725" i="1"/>
  <c r="AA197" i="1"/>
  <c r="AA246" i="1"/>
  <c r="AA406" i="1"/>
  <c r="AA495" i="1"/>
  <c r="AA182" i="1"/>
  <c r="AA831" i="1"/>
  <c r="AA87" i="1"/>
  <c r="W334" i="1"/>
  <c r="W430" i="1"/>
  <c r="AA634" i="1"/>
  <c r="AA724" i="1"/>
  <c r="AA588" i="1"/>
  <c r="W826" i="1"/>
  <c r="W886" i="1"/>
  <c r="W787" i="1"/>
  <c r="W57" i="1"/>
  <c r="AA366" i="1"/>
  <c r="AA939" i="1"/>
  <c r="AA20" i="1"/>
  <c r="AA372" i="1"/>
  <c r="AA929" i="1"/>
  <c r="AA308" i="1"/>
  <c r="AA757" i="1"/>
  <c r="AA383" i="1"/>
  <c r="AA888" i="1"/>
  <c r="AA887" i="1"/>
  <c r="AA804" i="1"/>
  <c r="AA244" i="1"/>
  <c r="AA635" i="1"/>
  <c r="AA187" i="1"/>
  <c r="AA464" i="1"/>
  <c r="AA517" i="1"/>
  <c r="AA86" i="1"/>
  <c r="AA226" i="1"/>
  <c r="AA809" i="1"/>
  <c r="AA281" i="1"/>
  <c r="AA530" i="1"/>
  <c r="AA171" i="1"/>
  <c r="AA528" i="1"/>
  <c r="AA610" i="1"/>
  <c r="AA637" i="1"/>
  <c r="AA967" i="1"/>
  <c r="AA600" i="1"/>
  <c r="AA510" i="1"/>
  <c r="AA595" i="1"/>
  <c r="AA504" i="1"/>
  <c r="AA118" i="1"/>
  <c r="AA609" i="1"/>
  <c r="AA227" i="1"/>
  <c r="AA498" i="1"/>
  <c r="AA620" i="1"/>
  <c r="W531" i="1"/>
  <c r="AA823" i="1"/>
  <c r="AA352" i="1"/>
  <c r="AA132" i="1"/>
  <c r="AA806" i="1"/>
  <c r="AA832" i="1"/>
  <c r="AA295" i="1"/>
  <c r="AA553" i="1"/>
  <c r="AA421" i="1"/>
  <c r="AA325" i="1"/>
  <c r="AA583" i="1"/>
  <c r="AA661" i="1"/>
  <c r="AA112" i="1"/>
  <c r="W941" i="1"/>
  <c r="W204" i="1"/>
  <c r="AA950" i="1"/>
  <c r="AA402" i="1"/>
  <c r="AA59" i="1"/>
  <c r="W738" i="1"/>
  <c r="W879" i="1"/>
  <c r="AA73" i="1"/>
  <c r="AA251" i="1"/>
  <c r="AA554" i="1"/>
  <c r="AA514" i="1"/>
  <c r="AA855" i="1"/>
  <c r="AA247" i="1"/>
  <c r="AA373" i="1"/>
  <c r="AA876" i="1"/>
  <c r="AA848" i="1"/>
  <c r="AA616" i="1"/>
  <c r="AA603" i="1"/>
  <c r="AA531" i="1"/>
  <c r="AA835" i="1"/>
  <c r="AA585" i="1"/>
  <c r="AA444" i="1"/>
  <c r="AA105" i="1"/>
  <c r="AA485" i="1"/>
  <c r="AA455" i="1"/>
  <c r="AA278" i="1"/>
  <c r="AA209" i="1"/>
  <c r="AA919" i="1"/>
  <c r="AA736" i="1"/>
  <c r="AA206" i="1"/>
  <c r="AA382" i="1"/>
  <c r="AA801" i="1"/>
  <c r="AA274" i="1"/>
  <c r="AA8" i="1"/>
  <c r="AA920" i="1"/>
  <c r="AA472" i="1"/>
  <c r="AA459" i="1"/>
  <c r="AA963" i="1"/>
  <c r="W971" i="1"/>
  <c r="AA180" i="1"/>
  <c r="AA413" i="1"/>
  <c r="AA499" i="1"/>
  <c r="AA409" i="1"/>
  <c r="AA907" i="1"/>
  <c r="AA578" i="1"/>
  <c r="AA364" i="1"/>
  <c r="AA759" i="1"/>
  <c r="AA81" i="1"/>
  <c r="AA55" i="1"/>
  <c r="AA480" i="1"/>
  <c r="AA30" i="1"/>
  <c r="AA968" i="1"/>
  <c r="AA107" i="1"/>
  <c r="W243" i="1"/>
  <c r="W422" i="1"/>
  <c r="AA253" i="1"/>
  <c r="AA872" i="1"/>
  <c r="AA16" i="1"/>
  <c r="AA590" i="1"/>
  <c r="AA17" i="1"/>
  <c r="AA353" i="1"/>
  <c r="AA425" i="1"/>
  <c r="AA722" i="1"/>
  <c r="AA111" i="1"/>
  <c r="AA264" i="1"/>
  <c r="AA376" i="1"/>
  <c r="AA239" i="1"/>
  <c r="AA851" i="1"/>
  <c r="AA642" i="1"/>
  <c r="AA221" i="1"/>
  <c r="AA965" i="1"/>
  <c r="AA35" i="1"/>
  <c r="AA256" i="1"/>
  <c r="AA655" i="1"/>
  <c r="AA526" i="1"/>
  <c r="AA978" i="1"/>
  <c r="AA363" i="1"/>
  <c r="AA820" i="1"/>
  <c r="AA462" i="1"/>
  <c r="AA529" i="1"/>
  <c r="AA568" i="1"/>
  <c r="AA436" i="1"/>
  <c r="AA384" i="1"/>
  <c r="AA565" i="1"/>
  <c r="AA33" i="1"/>
  <c r="AA21" i="1"/>
  <c r="AA559" i="1"/>
  <c r="AA541" i="1"/>
  <c r="AA230" i="1"/>
  <c r="AA52" i="1"/>
  <c r="AA177" i="1"/>
  <c r="AA324" i="1"/>
  <c r="AA483" i="1"/>
  <c r="AA492" i="1"/>
  <c r="AA581" i="1"/>
  <c r="AA494" i="1"/>
  <c r="AA49" i="1"/>
  <c r="AA260" i="1"/>
  <c r="AA493" i="1"/>
  <c r="AA463" i="1"/>
  <c r="AA174" i="1"/>
  <c r="AA222" i="1"/>
  <c r="AA563" i="1"/>
  <c r="AA648" i="1"/>
  <c r="AA737" i="1"/>
  <c r="AA546" i="1"/>
  <c r="AA48" i="1"/>
  <c r="AA543" i="1"/>
  <c r="AA224" i="1"/>
  <c r="AA166" i="1"/>
  <c r="AA487" i="1"/>
  <c r="AA940" i="1"/>
  <c r="AA248" i="1"/>
  <c r="AA460" i="1"/>
  <c r="AA469" i="1"/>
  <c r="AA534" i="1"/>
  <c r="AA901" i="1"/>
  <c r="AA90" i="1"/>
  <c r="AA930" i="1"/>
  <c r="AA803" i="1"/>
  <c r="AA100" i="1"/>
  <c r="AA489" i="1"/>
  <c r="AA898" i="1"/>
  <c r="AA602" i="1"/>
  <c r="AA746" i="1"/>
  <c r="AA415" i="1"/>
  <c r="AA40" i="1"/>
  <c r="AA311" i="1"/>
  <c r="AA958" i="1"/>
  <c r="AA551" i="1"/>
  <c r="AA419" i="1"/>
  <c r="AA450" i="1"/>
  <c r="AA794" i="1"/>
  <c r="AA39" i="1"/>
  <c r="AA390" i="1"/>
  <c r="AA522" i="1"/>
  <c r="AA646" i="1"/>
  <c r="AA304" i="1"/>
  <c r="AA984" i="1"/>
  <c r="AA601" i="1"/>
  <c r="AA557" i="1"/>
  <c r="AA167" i="1"/>
  <c r="AA640" i="1"/>
  <c r="AA365" i="1"/>
  <c r="AA466" i="1"/>
  <c r="AA636" i="1"/>
  <c r="AA488" i="1"/>
  <c r="AA37" i="1"/>
  <c r="AA7" i="1"/>
  <c r="W563" i="1"/>
  <c r="W648" i="1"/>
  <c r="AA404" i="1"/>
  <c r="AA628" i="1"/>
  <c r="AA894" i="1"/>
  <c r="AA881" i="1"/>
  <c r="AA277" i="1"/>
  <c r="AA829" i="1"/>
  <c r="AA523" i="1"/>
  <c r="AA532" i="1"/>
  <c r="AA181" i="1"/>
  <c r="AA569" i="1"/>
  <c r="AA302" i="1"/>
  <c r="AA622" i="1"/>
  <c r="AA830" i="1"/>
  <c r="AA827" i="1"/>
  <c r="W227" i="1"/>
  <c r="AA317" i="1"/>
  <c r="AA519" i="1"/>
  <c r="AA430" i="1"/>
  <c r="AA215" i="1"/>
  <c r="AA223" i="1"/>
  <c r="AA199" i="1"/>
  <c r="AA764" i="1"/>
  <c r="AA555" i="1"/>
  <c r="AA572" i="1"/>
  <c r="AA966" i="1"/>
  <c r="AA778" i="1"/>
  <c r="AA766" i="1"/>
  <c r="AA13" i="1"/>
  <c r="AA477" i="1"/>
  <c r="AA627" i="1"/>
  <c r="AA255" i="1"/>
  <c r="AA266" i="1"/>
  <c r="AA301" i="1"/>
  <c r="AA172" i="1"/>
  <c r="AA587" i="1"/>
  <c r="AA604" i="1"/>
  <c r="AA606" i="1"/>
  <c r="AA392" i="1"/>
  <c r="AA496" i="1"/>
  <c r="AA54" i="1"/>
  <c r="AA947" i="1"/>
  <c r="AA802" i="1"/>
  <c r="AA183" i="1"/>
  <c r="AA511" i="1"/>
  <c r="AA470" i="1"/>
  <c r="AA240" i="1"/>
  <c r="AA416" i="1"/>
  <c r="AA509" i="1"/>
  <c r="AA32" i="1"/>
  <c r="AA56" i="1"/>
  <c r="AA621" i="1"/>
  <c r="AA461" i="1"/>
  <c r="AA497" i="1"/>
  <c r="AA386" i="1"/>
  <c r="AA619" i="1"/>
  <c r="AA175" i="1"/>
  <c r="AA279" i="1"/>
  <c r="AA822" i="1"/>
  <c r="AA272" i="1"/>
  <c r="AA276" i="1"/>
  <c r="AA591" i="1"/>
  <c r="AA936" i="1"/>
  <c r="AA210" i="1"/>
  <c r="AA101" i="1"/>
  <c r="AA791" i="1"/>
  <c r="AA976" i="1"/>
  <c r="AA400" i="1"/>
  <c r="AA58" i="1"/>
  <c r="AA467" i="1"/>
  <c r="AA730" i="1"/>
  <c r="AA626" i="1"/>
  <c r="AA315" i="1"/>
  <c r="AA442" i="1"/>
  <c r="AA577" i="1"/>
  <c r="AA273" i="1"/>
  <c r="AA484" i="1"/>
  <c r="AA307" i="1"/>
  <c r="AA834" i="1"/>
  <c r="AA515" i="1"/>
  <c r="AA524" i="1"/>
  <c r="AA80" i="1"/>
  <c r="AA225" i="1"/>
  <c r="AA451" i="1"/>
  <c r="AA582" i="1"/>
  <c r="AA345" i="1"/>
  <c r="AA358" i="1"/>
  <c r="AA146" i="1"/>
  <c r="AA417" i="1"/>
  <c r="W612" i="1"/>
  <c r="AA611" i="1"/>
  <c r="W309" i="1"/>
  <c r="W882" i="1"/>
  <c r="W548" i="1"/>
  <c r="AA501" i="1"/>
  <c r="AA486" i="1"/>
  <c r="AA612" i="1"/>
  <c r="AA141" i="1"/>
  <c r="AA767" i="1"/>
  <c r="AA191" i="1"/>
  <c r="AA732" i="1"/>
  <c r="AA411" i="1"/>
  <c r="AA329" i="1"/>
  <c r="AA423" i="1"/>
  <c r="AA761" i="1"/>
  <c r="AA753" i="1"/>
  <c r="AA275" i="1"/>
  <c r="AA631" i="1"/>
  <c r="AA975" i="1"/>
  <c r="AA789" i="1"/>
  <c r="AA545" i="1"/>
  <c r="AA542" i="1"/>
  <c r="AA169" i="1"/>
  <c r="AA97" i="1"/>
  <c r="AA130" i="1"/>
  <c r="AA933" i="1"/>
  <c r="AA133" i="1"/>
  <c r="AA556" i="1"/>
  <c r="AA653" i="1"/>
  <c r="AA176" i="1"/>
  <c r="AA74" i="1"/>
  <c r="AA659" i="1"/>
  <c r="AA207" i="1"/>
  <c r="AA749" i="1"/>
  <c r="AA292" i="1"/>
  <c r="AA149" i="1"/>
  <c r="AA641" i="1"/>
  <c r="AA310" i="1"/>
  <c r="AA742" i="1"/>
  <c r="AA618" i="1"/>
  <c r="AA439" i="1"/>
  <c r="AA179" i="1"/>
  <c r="AA387" i="1"/>
  <c r="AA911" i="1"/>
  <c r="AA584" i="1"/>
  <c r="W156" i="1"/>
  <c r="W904" i="1"/>
  <c r="AA758" i="1"/>
  <c r="AA457" i="1"/>
  <c r="AA726" i="1"/>
  <c r="W259" i="1"/>
  <c r="AA418" i="1"/>
  <c r="AA932" i="1"/>
  <c r="W500" i="1"/>
  <c r="AA263" i="1"/>
  <c r="AA299" i="1"/>
  <c r="AA874" i="1"/>
  <c r="AA938" i="1"/>
  <c r="AA238" i="1"/>
  <c r="AA539" i="1"/>
  <c r="AA309" i="1"/>
  <c r="AA816" i="1"/>
  <c r="AA858" i="1"/>
  <c r="AA536" i="1"/>
  <c r="AA343" i="1"/>
  <c r="AA296" i="1"/>
  <c r="AA899" i="1"/>
  <c r="AA362" i="1"/>
  <c r="AA381" i="1"/>
  <c r="AA414" i="1"/>
  <c r="AA491" i="1"/>
  <c r="AA231" i="1"/>
  <c r="AA401" i="1"/>
  <c r="AA62" i="1"/>
  <c r="AA882" i="1"/>
  <c r="AA644" i="1"/>
  <c r="AA548" i="1"/>
  <c r="AA645" i="1"/>
  <c r="AA471" i="1"/>
  <c r="AA751" i="1"/>
  <c r="AA354" i="1"/>
  <c r="AA964" i="1"/>
  <c r="AA649" i="1"/>
  <c r="AA937" i="1"/>
  <c r="AA104" i="1"/>
  <c r="AA375" i="1"/>
  <c r="W547" i="1"/>
  <c r="AA969" i="1"/>
  <c r="W775" i="1"/>
  <c r="W925" i="1"/>
  <c r="AA288" i="1"/>
  <c r="W327" i="1"/>
  <c r="AA424" i="1"/>
  <c r="W662" i="1"/>
  <c r="AA507" i="1"/>
  <c r="AA508" i="1"/>
  <c r="AA633" i="1"/>
  <c r="AA336" i="1"/>
  <c r="AA465" i="1"/>
  <c r="AA398" i="1"/>
  <c r="AA813" i="1"/>
  <c r="AA367" i="1"/>
  <c r="AA441" i="1"/>
  <c r="AA195" i="1"/>
  <c r="AA322" i="1"/>
  <c r="AA890" i="1"/>
  <c r="AA780" i="1"/>
  <c r="AA739" i="1"/>
  <c r="AA867" i="1"/>
  <c r="AA506" i="1"/>
  <c r="AA28" i="1"/>
  <c r="AA980" i="1"/>
  <c r="AA289" i="1"/>
  <c r="AA825" i="1"/>
  <c r="AA815" i="1"/>
  <c r="AA268" i="1"/>
  <c r="AA973" i="1"/>
  <c r="AA500" i="1"/>
  <c r="AA516" i="1"/>
  <c r="AA338" i="1"/>
  <c r="AA547" i="1"/>
  <c r="AA906" i="1"/>
  <c r="AA306" i="1"/>
  <c r="AA912" i="1"/>
  <c r="AA9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tc={A5EE55CF-E799-40A5-9258-FA60646C2766}</author>
  </authors>
  <commentList>
    <comment ref="A985" authorId="0" shapeId="0" xr:uid="{A5EE55CF-E799-40A5-9258-FA60646C2766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facility ID previously listed as 4254</t>
      </text>
    </comment>
  </commentList>
</comments>
</file>

<file path=xl/sharedStrings.xml><?xml version="1.0" encoding="utf-8"?>
<sst xmlns="http://schemas.openxmlformats.org/spreadsheetml/2006/main" count="7955" uniqueCount="1627">
  <si>
    <t>QIPP Fully Funded Calculations ($1.1B option)</t>
  </si>
  <si>
    <t>Program Funding</t>
  </si>
  <si>
    <t>Total Estimated Funds</t>
  </si>
  <si>
    <t>NFS Funds</t>
  </si>
  <si>
    <t>Federal Funds</t>
  </si>
  <si>
    <t>Breakdown of Program Funding</t>
  </si>
  <si>
    <t>SFY 2024 State FMAP</t>
  </si>
  <si>
    <t>MCO Admin Fee</t>
  </si>
  <si>
    <t>MCO Risk Margin</t>
  </si>
  <si>
    <t>MCO Premium Tax (State of Texas)</t>
  </si>
  <si>
    <t>Total Funds</t>
  </si>
  <si>
    <t>minus MCO Admin Fee</t>
  </si>
  <si>
    <t>minus MCO Risk Margin</t>
  </si>
  <si>
    <t>minus MCO Provider Tax</t>
  </si>
  <si>
    <t>Total Program Funds</t>
  </si>
  <si>
    <t>IGT Funds Needed for Pool Size</t>
  </si>
  <si>
    <t>Requested IGT + Holdback</t>
  </si>
  <si>
    <t>Available Funds for Program Components</t>
  </si>
  <si>
    <t>Component 1 = NFS plus 10%</t>
  </si>
  <si>
    <t>Component 2 = 40% of pool after C1/C4/MCO Fees</t>
  </si>
  <si>
    <t>Component 3 = 60% of pool after C1/C4/MCO Fees</t>
  </si>
  <si>
    <t>Component 4 = 16% of total funds</t>
  </si>
  <si>
    <t>QIPP Year 7 Maximum dollars based on a fully funded program meeting 100% quality metrics</t>
  </si>
  <si>
    <t>QIPP Eligibility Cut-off Point</t>
  </si>
  <si>
    <t>Total Number of Nursing Facilities</t>
  </si>
  <si>
    <t>Total NSGO Days</t>
  </si>
  <si>
    <t>Total All Days</t>
  </si>
  <si>
    <t>Component 1 Value</t>
  </si>
  <si>
    <t xml:space="preserve">Component 2 Value </t>
  </si>
  <si>
    <t>Component 3
Value</t>
  </si>
  <si>
    <t>Component 4
Value</t>
  </si>
  <si>
    <t xml:space="preserve">Estimated
Total Value of Components </t>
  </si>
  <si>
    <t>Total June
IGT Request</t>
  </si>
  <si>
    <t>Total December
IGT Request</t>
  </si>
  <si>
    <t>Total Year IGT Request</t>
  </si>
  <si>
    <t>Number of Qualifying NSGO Facilities</t>
  </si>
  <si>
    <t>Number of Qualifying Private Facilities</t>
  </si>
  <si>
    <t>Facility ID</t>
  </si>
  <si>
    <t>Facility Name</t>
  </si>
  <si>
    <t>Owner</t>
  </si>
  <si>
    <t>Privately Owned, Non-State Government Owned (NSGO), or State Owned</t>
  </si>
  <si>
    <t>County</t>
  </si>
  <si>
    <t>SDA</t>
  </si>
  <si>
    <t>Medicare Number</t>
  </si>
  <si>
    <t>NPI</t>
  </si>
  <si>
    <t>Eligibility Report</t>
  </si>
  <si>
    <t>Contract Number Used for CR or AR</t>
  </si>
  <si>
    <t>Most Recent CR or AR Begin Date</t>
  </si>
  <si>
    <t>Most Recent CR or AR End Date</t>
  </si>
  <si>
    <t>Total Medicaid Days</t>
  </si>
  <si>
    <t>Total Days of Service</t>
  </si>
  <si>
    <t>Medicaid Percent Utilization</t>
  </si>
  <si>
    <t>Annualized Medicaid Days</t>
  </si>
  <si>
    <t xml:space="preserve">Percent of Components 1 &amp; 4 </t>
  </si>
  <si>
    <t>Percent of Components 2 &amp; 3</t>
  </si>
  <si>
    <t>Estimated
Max Value of Component 1</t>
  </si>
  <si>
    <t>Estimated
Max Value Component 2</t>
  </si>
  <si>
    <t xml:space="preserve">Estimated
Max Value of Component 3 </t>
  </si>
  <si>
    <t>Estimated
Max Value of Component 4</t>
  </si>
  <si>
    <t xml:space="preserve">Estimated Maximum Value from Components to Provider </t>
  </si>
  <si>
    <t>June IGT Request 
(1/2 of total)</t>
  </si>
  <si>
    <t>December IGT Request 
(1/2 of total)</t>
  </si>
  <si>
    <t>Total Request for Year 6</t>
  </si>
  <si>
    <t>TRAYMORE NURSING CENTER</t>
  </si>
  <si>
    <t>NOCONA HOSPITAL DISTRICT</t>
  </si>
  <si>
    <t>NSGO</t>
  </si>
  <si>
    <t>DALLAS</t>
  </si>
  <si>
    <t>2020 CR</t>
  </si>
  <si>
    <t>09/01/2019</t>
  </si>
  <si>
    <t>08/31/2020</t>
  </si>
  <si>
    <t>TREEMONT HEALTHCARE AND REHABILITATION CENTER</t>
  </si>
  <si>
    <t>WEST WHARTON COUNTY HOSPITAL DISTRICT</t>
  </si>
  <si>
    <t>01/01/2020</t>
  </si>
  <si>
    <t>12/31/2020</t>
  </si>
  <si>
    <t>SHARPVIEW RESIDENCE AND REHABILITATION CENTER</t>
  </si>
  <si>
    <t>CHAMBERS COUNTY PUBLIC HOSPITAL DISTRICT NO 1Â </t>
  </si>
  <si>
    <t>HARRIS</t>
  </si>
  <si>
    <t>MEADOW CREEK NURSING AND REHABILITATION</t>
  </si>
  <si>
    <t>STRATFORD HOSPITAL DISTRICT</t>
  </si>
  <si>
    <t>TOM GREEN</t>
  </si>
  <si>
    <t>MRSA WEST</t>
  </si>
  <si>
    <t>2020 AR</t>
  </si>
  <si>
    <t>COTTONWOOD CREEK HEALTHCARE COMMUNITY</t>
  </si>
  <si>
    <t>OLNEY-HAMILTON HOSPITAL DISTRICT</t>
  </si>
  <si>
    <t>PARKLANE WEST HEALTHCARE CENTER</t>
  </si>
  <si>
    <t>DEWITT MEDICAL DISTRICT</t>
  </si>
  <si>
    <t>BEXAR</t>
  </si>
  <si>
    <t>10/01/2019</t>
  </si>
  <si>
    <t>09/30/2020</t>
  </si>
  <si>
    <t>FOCUSED CARE AT BRENHAM</t>
  </si>
  <si>
    <t>HAMILTON COUNTY HOSPITAL DISTRICT</t>
  </si>
  <si>
    <t>WASHINGTON</t>
  </si>
  <si>
    <t>MRSA CENTRAL</t>
  </si>
  <si>
    <t>04/01/2020</t>
  </si>
  <si>
    <t>INDIAN OAKS LIVING CENTER</t>
  </si>
  <si>
    <t>Uvalde County Hospital Authority</t>
  </si>
  <si>
    <t>BELL</t>
  </si>
  <si>
    <t>REUNION PLAZA HEALTHCARE &amp; REHABILITATION</t>
  </si>
  <si>
    <t>Stephens Memorial Hospital dba Renunion Plaza Healthcare and Rehabilitation</t>
  </si>
  <si>
    <t>SMITH</t>
  </si>
  <si>
    <t>MRSA NORTHEAST</t>
  </si>
  <si>
    <t>CITYVIEW NURSING AND REHABILITATION CENTER</t>
  </si>
  <si>
    <t>DECATUR HOSPITAL AUTHORITY</t>
  </si>
  <si>
    <t>TARRANT</t>
  </si>
  <si>
    <t>SEVEN ACRES JEWISH SENIOR CARE SERVICES INC</t>
  </si>
  <si>
    <t>Seven Acres Jewish Senior Care Services</t>
  </si>
  <si>
    <t>Privately Owned</t>
  </si>
  <si>
    <t>DFW NURSING &amp; REHAB</t>
  </si>
  <si>
    <t>CARECHOICE OF BOERNE</t>
  </si>
  <si>
    <t>UVALDE COUNTY HOSPITAL AUTHORITY</t>
  </si>
  <si>
    <t>KENDALL</t>
  </si>
  <si>
    <t>07/01/2019</t>
  </si>
  <si>
    <t>06/30/2020</t>
  </si>
  <si>
    <t>ATHENS HEALTHCARE AND REHABILITATION CENTER</t>
  </si>
  <si>
    <t>LOH OPS ATHENS LLC</t>
  </si>
  <si>
    <t>HENDERSON</t>
  </si>
  <si>
    <t>FOCUSED CARE AT HAMILTON</t>
  </si>
  <si>
    <t>HAMILTON</t>
  </si>
  <si>
    <t>CRESTVIEW HEALTHCARE RESIDENCE</t>
  </si>
  <si>
    <t>CORYELL COUNTY MEMORIAL HOSPITAL AUTHORITY</t>
  </si>
  <si>
    <t>MCLENNAN</t>
  </si>
  <si>
    <t>ELECTRA HEALTHCARE CENTER</t>
  </si>
  <si>
    <t>WICHITA</t>
  </si>
  <si>
    <t>CORONADO NURSING CENTER</t>
  </si>
  <si>
    <t>EASTLAND MEMORIAL HOSPITAL DISTRICT</t>
  </si>
  <si>
    <t>TAYLOR</t>
  </si>
  <si>
    <t>WOODLAND SPRINGS NURSING CENTER</t>
  </si>
  <si>
    <t>SOUTH LIMESTONE HOSPITAL DISTRICT</t>
  </si>
  <si>
    <t>THE VILLA AT MOUNTAIN VIEW</t>
  </si>
  <si>
    <t>DALLAS COUNTY HOSPITAL DISTRICT</t>
  </si>
  <si>
    <t>HILL COUNTRY REHAB AND NURSING CENTER</t>
  </si>
  <si>
    <t>CORYELL</t>
  </si>
  <si>
    <t>TRINITY CARE CENTER</t>
  </si>
  <si>
    <t>CARADAY TRINITY, LLC</t>
  </si>
  <si>
    <t>WILLIAMSON</t>
  </si>
  <si>
    <t>TRAVIS</t>
  </si>
  <si>
    <t>EDEN HOME</t>
  </si>
  <si>
    <t>GUADALUPE COUNTY HOSPITAL BOARD</t>
  </si>
  <si>
    <t>COMAL</t>
  </si>
  <si>
    <t>WALNUT SPRINGS HEALTH AND REHABILITATION</t>
  </si>
  <si>
    <t>FANNIN COUNTY HOSPITAL AUTHORITY</t>
  </si>
  <si>
    <t>GUADALUPE</t>
  </si>
  <si>
    <t>STEPHENVILLE NURSING AND REHABILITATION</t>
  </si>
  <si>
    <t>Hill Country Estates</t>
  </si>
  <si>
    <t>ERATH</t>
  </si>
  <si>
    <t>STEPHENVILLE REHABILITATION AND WELLNESS CENTER</t>
  </si>
  <si>
    <t>WINNIESTOWELL HOSPITAL DISTRICT</t>
  </si>
  <si>
    <t>SUNSET HOME</t>
  </si>
  <si>
    <t>BOSQUE COUNTY HOSPITAL DISTRICT</t>
  </si>
  <si>
    <t>BOSQUE</t>
  </si>
  <si>
    <t>MULLICAN CARE CENTER</t>
  </si>
  <si>
    <t>MULLICAN SCC LLC</t>
  </si>
  <si>
    <t>FANNIN</t>
  </si>
  <si>
    <t>Birchwood of Beaumont</t>
  </si>
  <si>
    <t>Bellville Hospital District</t>
  </si>
  <si>
    <t>JEFFERSON</t>
  </si>
  <si>
    <t>03/13/2020</t>
  </si>
  <si>
    <t>MIRA VISTA COURT</t>
  </si>
  <si>
    <t>PARADIGM AT THE OAK</t>
  </si>
  <si>
    <t>OAKBEND MEDICAL CENTER</t>
  </si>
  <si>
    <t>FAYETTE</t>
  </si>
  <si>
    <t>BENDER TERRACE OF LUBBOCK</t>
  </si>
  <si>
    <t>MPD BENDER TERRACE OF LUBBOCK LLC</t>
  </si>
  <si>
    <t>LUBBOCK</t>
  </si>
  <si>
    <t>SAN ANTONIO NORTH NURSING AND REHABILITION</t>
  </si>
  <si>
    <t>DENISON NURSING AND REHAB</t>
  </si>
  <si>
    <t>MSL Denison, LLC</t>
  </si>
  <si>
    <t>GRAYSON</t>
  </si>
  <si>
    <t>MENARD MANOR</t>
  </si>
  <si>
    <t>MENARD COUNTY HOSPITAL DISTRICT</t>
  </si>
  <si>
    <t>MENARD</t>
  </si>
  <si>
    <t>ROCKWALL NURSING CARE CENTER</t>
  </si>
  <si>
    <t>RW SCC LLC</t>
  </si>
  <si>
    <t>ROCKWALL</t>
  </si>
  <si>
    <t>COON MEMORIAL HOME</t>
  </si>
  <si>
    <t>Coon Memorial Home</t>
  </si>
  <si>
    <t>HARTLEY</t>
  </si>
  <si>
    <t>08/01/2019</t>
  </si>
  <si>
    <t>07/31/2020</t>
  </si>
  <si>
    <t>JOHN PAUL II NURSING HOME</t>
  </si>
  <si>
    <t>THE SERAPHIC SISTERS,INC</t>
  </si>
  <si>
    <t>KARNES</t>
  </si>
  <si>
    <t>NUECES</t>
  </si>
  <si>
    <t>05/01/2019</t>
  </si>
  <si>
    <t>04/30/2020</t>
  </si>
  <si>
    <t>ST FRANCIS NURSING HOME</t>
  </si>
  <si>
    <t>St. Francis Nursing Home</t>
  </si>
  <si>
    <t>45F410</t>
  </si>
  <si>
    <t>GOLDEN YEARS NURSING AND REHABILITATION</t>
  </si>
  <si>
    <t>FALLS</t>
  </si>
  <si>
    <t>WEST COKE COUNTY HOSPITAL DISTRICT DBA ROBERT LEE CARE CENTER</t>
  </si>
  <si>
    <t>WEST COKE COUNTY HOSPITAL DISTRICT</t>
  </si>
  <si>
    <t>COKE</t>
  </si>
  <si>
    <t>WINDSOR ARBOR VIEW</t>
  </si>
  <si>
    <t>STARR COUNTY HOSPITAL DISTRICT</t>
  </si>
  <si>
    <t>HIDALGO</t>
  </si>
  <si>
    <t>WINDSOR GARDENS</t>
  </si>
  <si>
    <t>SUNFLOWER PARK HEALTH CARE</t>
  </si>
  <si>
    <t>KAUFMAN</t>
  </si>
  <si>
    <t>SPJST REST HOME 3</t>
  </si>
  <si>
    <t>WHARTON</t>
  </si>
  <si>
    <t>03/31/2020</t>
  </si>
  <si>
    <t>SPJST REST HOME 1</t>
  </si>
  <si>
    <t>NORMANDY TERRACE NURSING &amp; REHABILITATION CENTER</t>
  </si>
  <si>
    <t>DIVERSICARE NORMANDY TERRACE LLC</t>
  </si>
  <si>
    <t>CARADAY OF QUITMAN</t>
  </si>
  <si>
    <t>WOOD</t>
  </si>
  <si>
    <t>FOCUSED CARE OF WAXAHACHIE</t>
  </si>
  <si>
    <t>FPACP ELLIS LLC</t>
  </si>
  <si>
    <t>ELLIS</t>
  </si>
  <si>
    <t>WHARTON NURSING AND REHABILITATION CENTER</t>
  </si>
  <si>
    <t>CITIZENS MEDICAL CENTER COUNTY OF VICTORIA</t>
  </si>
  <si>
    <t>GOLDEN ACRES LIVING AND REHABILITATION CENTER</t>
  </si>
  <si>
    <t>RETIREMENT AND NURSING CENTER AUSTIN</t>
  </si>
  <si>
    <t>PARKVIEW NURSING AND REHABILITATION CENTER</t>
  </si>
  <si>
    <t>MAVERICK COUNTY HOSPITAL DISTRICT</t>
  </si>
  <si>
    <t>CALDWELL</t>
  </si>
  <si>
    <t>CARE NURSING &amp; REHABILITATION</t>
  </si>
  <si>
    <t>BROWN</t>
  </si>
  <si>
    <t>LEGACY NURSING AND REHABILITATION</t>
  </si>
  <si>
    <t>CAMERON OPCO LLC</t>
  </si>
  <si>
    <t>MILAM</t>
  </si>
  <si>
    <t>LAPORTE HEALTHCARE CENTER</t>
  </si>
  <si>
    <t>SLP LAPORTE  LLC</t>
  </si>
  <si>
    <t>LYTLE NURSING HOME</t>
  </si>
  <si>
    <t>LABRANJOR HEALTH CARE LLC</t>
  </si>
  <si>
    <t>ATASCOSA</t>
  </si>
  <si>
    <t>GARRISON NURSING HOME &amp; REHABILITATION CENTER</t>
  </si>
  <si>
    <t>NACOGDOCHES</t>
  </si>
  <si>
    <t>MEMORIAL MEDICAL NURSING AND REHABILITATION</t>
  </si>
  <si>
    <t>RED OAK HEALTH AND REHABILITATION CENTER</t>
  </si>
  <si>
    <t>HIGHLAND NURSING CENTER</t>
  </si>
  <si>
    <t>SAN ANTONIO HEALTH SERVICE CORPORATION</t>
  </si>
  <si>
    <t>45E341</t>
  </si>
  <si>
    <t>DEERINGS NURSING AND REHABILITATION</t>
  </si>
  <si>
    <t>Odessa II Enterprises, LLC</t>
  </si>
  <si>
    <t>ECTOR</t>
  </si>
  <si>
    <t>02/01/2020</t>
  </si>
  <si>
    <t>COLONIAL PINES HEALTHCARE CENTER</t>
  </si>
  <si>
    <t>LIBERTY COUNTY HOSPITAL DISTRICT NO 1</t>
  </si>
  <si>
    <t>SAN AUGUSTINE</t>
  </si>
  <si>
    <t>LULING CARE CENTER</t>
  </si>
  <si>
    <t>SAN JOSE NURSING CENTER</t>
  </si>
  <si>
    <t>45E312</t>
  </si>
  <si>
    <t>Joshua Leonard</t>
  </si>
  <si>
    <t>LOH Ops Grand Saline, LLC</t>
  </si>
  <si>
    <t>VAN ZANDT</t>
  </si>
  <si>
    <t>WINDSOR REHABILITATION AND HEALTHCARE</t>
  </si>
  <si>
    <t>BUFFALO CREEK HEALTHCARE LLC</t>
  </si>
  <si>
    <t>COURTYARD GARDENS</t>
  </si>
  <si>
    <t>McCaskill Health Care Llc D.B.A. Courtyard Gardens</t>
  </si>
  <si>
    <t>KENT COUNTY NURSING HOME</t>
  </si>
  <si>
    <t>Kent County of dba Kent County Nursing Home</t>
  </si>
  <si>
    <t>KENT</t>
  </si>
  <si>
    <t>WILLOW SPRINGS HEALTH &amp; REHABILITATION CENTER</t>
  </si>
  <si>
    <t>CHILDRESS COUNTY HOSPITAL DISTRICT</t>
  </si>
  <si>
    <t>PARK VIEW NURSING CARE CENTER</t>
  </si>
  <si>
    <t>MULESHOE AREA HOSPITAL DISTRICT</t>
  </si>
  <si>
    <t>BAILEY</t>
  </si>
  <si>
    <t>STONEBRIDGE HEALTH REHAB</t>
  </si>
  <si>
    <t>06/01/2020</t>
  </si>
  <si>
    <t>AMISTAD NURSING AND REHABILITATION CENTER</t>
  </si>
  <si>
    <t>UVALDE</t>
  </si>
  <si>
    <t>MITCHELL COUNTY NURSING AND REHABILITATION CENTER</t>
  </si>
  <si>
    <t>MITCHELL COUNTY HOSPITAL DISTRICT</t>
  </si>
  <si>
    <t>MITCHELL</t>
  </si>
  <si>
    <t>LAMPASAS NURSING AND REHABILITATION CENTER</t>
  </si>
  <si>
    <t>LAMPASAS</t>
  </si>
  <si>
    <t>THE MANOR AT SEAGOVILLE</t>
  </si>
  <si>
    <t>WESTERN HILLS HEALTHCARE RESIDENCE</t>
  </si>
  <si>
    <t>COMANCHE</t>
  </si>
  <si>
    <t>SOUTHERN SPECIALTY REHAB &amp; NURSING</t>
  </si>
  <si>
    <t>The Reserve at Arlington</t>
  </si>
  <si>
    <t>RSL 1 LLC</t>
  </si>
  <si>
    <t>NORTH POINTE NURSING &amp; REHABILITATION</t>
  </si>
  <si>
    <t>Watauga I Enterprises, LLC</t>
  </si>
  <si>
    <t>09/01/2020</t>
  </si>
  <si>
    <t>SAN RAFAEL NURSING AND REHABILITATION CENTER</t>
  </si>
  <si>
    <t>BOOKER HOSPITAL DISTRICT</t>
  </si>
  <si>
    <t>07/01/2020</t>
  </si>
  <si>
    <t>HOMESTEAD NURSING AND REHABILITATION OF BAIRD</t>
  </si>
  <si>
    <t>Stephens Memorial Hospital DBA BAIRD NURSING OPERATIONS, LLCTRINITY HEALTHCARE LLC</t>
  </si>
  <si>
    <t>CALLAHAN</t>
  </si>
  <si>
    <t>BRAZOS VALLEY CARE HOME</t>
  </si>
  <si>
    <t>SLP KNOX CITY, LLC</t>
  </si>
  <si>
    <t>KNOX</t>
  </si>
  <si>
    <t>CISCO NURSING &amp; REHABILITATION</t>
  </si>
  <si>
    <t>EASTLAND</t>
  </si>
  <si>
    <t>SHINER NURSING AND REHABILITATION CENTER</t>
  </si>
  <si>
    <t>LAVACA</t>
  </si>
  <si>
    <t>PORT LAVACA NURSING AND REHABILITATION CENTER</t>
  </si>
  <si>
    <t>CALHOUN</t>
  </si>
  <si>
    <t>WELLINGTON REHABILITATION AND HEALTHCARE</t>
  </si>
  <si>
    <t>COUNTRY VILLAGE CARE</t>
  </si>
  <si>
    <t>BRAZORIA</t>
  </si>
  <si>
    <t>CROSS COUNTRY HEALTHCARE CENTER</t>
  </si>
  <si>
    <t>FOCUSED CARE AT CLARKSVILLE</t>
  </si>
  <si>
    <t>RED RIVER</t>
  </si>
  <si>
    <t>DAYTON NURSING AND REHABILITATION</t>
  </si>
  <si>
    <t>DT DAYTON, LLC</t>
  </si>
  <si>
    <t>LIBERTY</t>
  </si>
  <si>
    <t>FOCUSED CARE AT CRANE</t>
  </si>
  <si>
    <t>MCCULLOCH COUNTY HOSPITAL DISTRICT</t>
  </si>
  <si>
    <t>CRANE</t>
  </si>
  <si>
    <t>WILLOBELL</t>
  </si>
  <si>
    <t>GREENBRIER HEALTH CARE CENTER</t>
  </si>
  <si>
    <t>SUMMIT LTC ARLINGTON, LLC</t>
  </si>
  <si>
    <t>11/01/2020</t>
  </si>
  <si>
    <t>FOCUSED CARE AT HOGAN PARK</t>
  </si>
  <si>
    <t>MIDLAND COUNTY HOSPITAL DISTRICT</t>
  </si>
  <si>
    <t>MIDLAND</t>
  </si>
  <si>
    <t>BROWNFIELD REHABILITATION AND CARE CENTER</t>
  </si>
  <si>
    <t>TERRY</t>
  </si>
  <si>
    <t>THE VILLAGES OF DALLAS</t>
  </si>
  <si>
    <t>FRIENDSHIP HAVEN HEALTHCARE AND REHABILITATION CENTER</t>
  </si>
  <si>
    <t>GALVESTON</t>
  </si>
  <si>
    <t>THE ROSEWOOD RETIREMENT COMMUNITY</t>
  </si>
  <si>
    <t>HOMESTEAD NURSING AND REHABILITATION OF ITASCA</t>
  </si>
  <si>
    <t>HILL</t>
  </si>
  <si>
    <t>COTTONWOOD NURSING &amp; REHABILITATION</t>
  </si>
  <si>
    <t>Denton I Enterprises, LLC</t>
  </si>
  <si>
    <t>DENTON</t>
  </si>
  <si>
    <t>THE OASIS AT GOLFCREST</t>
  </si>
  <si>
    <t>Apollo Healthcare Consulting and Management</t>
  </si>
  <si>
    <t>SKILLED CARE OF MEXIA</t>
  </si>
  <si>
    <t>LIMESTONE</t>
  </si>
  <si>
    <t>CHEROKEE TRAILS NURSING HOME</t>
  </si>
  <si>
    <t>RUSTIC TRAILS, LLC</t>
  </si>
  <si>
    <t>CHEROKEE</t>
  </si>
  <si>
    <t>OAK MANOR OF COMMERCE NURSING AND REHABILITATION</t>
  </si>
  <si>
    <t>HUNT</t>
  </si>
  <si>
    <t>STILLHOUSE REHABILITATION AND HEALTHCARE CENTER</t>
  </si>
  <si>
    <t>LAMAR</t>
  </si>
  <si>
    <t>TRINITY NURSING &amp; REHAB OF GRANBURY</t>
  </si>
  <si>
    <t>CITY OF ENNIS</t>
  </si>
  <si>
    <t>HOOD</t>
  </si>
  <si>
    <t>HOLIDAY NURSING &amp; REHABILITATION</t>
  </si>
  <si>
    <t>SHELBY</t>
  </si>
  <si>
    <t>SLATON CARE CENTER</t>
  </si>
  <si>
    <t>Slaton I Enterprises, LLC</t>
  </si>
  <si>
    <t>MEMORIAL CITY HEALTH AND REHABILITATION CENTER</t>
  </si>
  <si>
    <t>RISING STAR NURSING CENTER</t>
  </si>
  <si>
    <t>Peach Tree Place</t>
  </si>
  <si>
    <t>Fannin County Hospital Authority</t>
  </si>
  <si>
    <t>PARKER</t>
  </si>
  <si>
    <t>RALLS NURSING HOME</t>
  </si>
  <si>
    <t>CROSBY</t>
  </si>
  <si>
    <t>RENAISSANCE CARE CENTER</t>
  </si>
  <si>
    <t>COOKE</t>
  </si>
  <si>
    <t>LA DORA NURSING AND REHABILITATION CENTER</t>
  </si>
  <si>
    <t>BEACON HILL</t>
  </si>
  <si>
    <t>ADVANCED REHABILITATION AND HEALTHCARE OF VERNON</t>
  </si>
  <si>
    <t>BAYLOR COUNTY HOSPITAL DISTRICT</t>
  </si>
  <si>
    <t>WILBARGER</t>
  </si>
  <si>
    <t>TEXOMA HEALTHCARE CENTER</t>
  </si>
  <si>
    <t>LUBBOCK HOSPITALITY NURSING AND REHABILITATION CENTER</t>
  </si>
  <si>
    <t>LEGACY REHABILITATION AND LIVING</t>
  </si>
  <si>
    <t>RANDALL</t>
  </si>
  <si>
    <t>BUENA VIDA NURSING &amp; REHAB ODESSA</t>
  </si>
  <si>
    <t>Odessa I Enterprises, LLC</t>
  </si>
  <si>
    <t>OAK PARK NURSING AND REHABILITATION CENTER</t>
  </si>
  <si>
    <t>Advanced Rehabilitation &amp; Healthcare of Live Oak</t>
  </si>
  <si>
    <t>Hamilton County Hospital District</t>
  </si>
  <si>
    <t>WEST JANISCH HEALTH CARE CENTER</t>
  </si>
  <si>
    <t>West Janisch Health Care Center</t>
  </si>
  <si>
    <t>MANSFIELD NURSING &amp; REHABILITATION CENTER</t>
  </si>
  <si>
    <t>PAMPA NURSING CENTER</t>
  </si>
  <si>
    <t>GRAY</t>
  </si>
  <si>
    <t>RENAISSANCE REHABILITATION AND HEALTHCARE CENTER</t>
  </si>
  <si>
    <t>PARADIGM AT FAITH MEMORIAL</t>
  </si>
  <si>
    <t>JACKSONVILLE HEALTHCARE CENTER</t>
  </si>
  <si>
    <t>SLP JACKSONVILLE LLC</t>
  </si>
  <si>
    <t>CROSBYTON NURSING AND REHABILITATION CENTER</t>
  </si>
  <si>
    <t>Birchwood of Spring Branch</t>
  </si>
  <si>
    <t>THE SARAH ROBERTS FRENCH HOME</t>
  </si>
  <si>
    <t>GOLDEN VILLA</t>
  </si>
  <si>
    <t>CASS</t>
  </si>
  <si>
    <t>CLEVELAND HEALTH CARE CENTER</t>
  </si>
  <si>
    <t>HSMTXCLEVELAND LLC</t>
  </si>
  <si>
    <t>GREENVILLE GARDENS</t>
  </si>
  <si>
    <t>HILLSIDE HEIGHTS REHABILITATION SUITES</t>
  </si>
  <si>
    <t>GRACE CARE CENTER OF HENRIETTA</t>
  </si>
  <si>
    <t>CLAY</t>
  </si>
  <si>
    <t>IOWA PARK HEALTHCARE CENTER</t>
  </si>
  <si>
    <t>LAKE SHORE VILLAGE HEALTHCARE CENTER</t>
  </si>
  <si>
    <t>CLYDE NURSING CENTER</t>
  </si>
  <si>
    <t>Palo Pinto County Hospital District</t>
  </si>
  <si>
    <t>WOOD MEMORIAL NURSING AND REHABILITATION CENTER</t>
  </si>
  <si>
    <t>HOMEPLACE MANOR</t>
  </si>
  <si>
    <t>SLP HAMLIN LLC</t>
  </si>
  <si>
    <t>JONES</t>
  </si>
  <si>
    <t>CREEKSIDE TERRACE REHABILITATION</t>
  </si>
  <si>
    <t>PECAN MANOR NURSING AND REHABILITATION</t>
  </si>
  <si>
    <t>SUMMIT LTC KENNEDALE LLC</t>
  </si>
  <si>
    <t>BARTON VALLEY REHABILITATION AND HEALTHCARE CENTER</t>
  </si>
  <si>
    <t>NEXION HEALTH AT AUSTIN, INC</t>
  </si>
  <si>
    <t>GOLDTHWAITE HEALTH &amp; REHAB CENTER</t>
  </si>
  <si>
    <t>MILLS</t>
  </si>
  <si>
    <t>PALO DURO NURSING HOME</t>
  </si>
  <si>
    <t>ARMSTRONG</t>
  </si>
  <si>
    <t>EVERGREEN HEALTHCARE CENTER</t>
  </si>
  <si>
    <t>GREAT PLAINS NURSING AND REHABILITATION</t>
  </si>
  <si>
    <t>Dumas I Enterprises, LLC</t>
  </si>
  <si>
    <t>MOORE</t>
  </si>
  <si>
    <t>RIVER CITY CARE CENTER</t>
  </si>
  <si>
    <t>San Antonio I Enterprises, LLC</t>
  </si>
  <si>
    <t>ADVANCED REHABILITATION AND HEALTHCARE OF BOWIE</t>
  </si>
  <si>
    <t>MONTAGUE</t>
  </si>
  <si>
    <t>ENNIS CARE CENTER</t>
  </si>
  <si>
    <t>SEYMOUR REHABILITATION AND HEALTHCARE</t>
  </si>
  <si>
    <t>BAYLOR</t>
  </si>
  <si>
    <t>FAIRVIEW HEALTHCARE RESIDENCE</t>
  </si>
  <si>
    <t>FREESTONE</t>
  </si>
  <si>
    <t>ASHFORD HALL</t>
  </si>
  <si>
    <t>ASHFORD HALL, INC</t>
  </si>
  <si>
    <t>WHITEHALL REHAB &amp; NURSING</t>
  </si>
  <si>
    <t>HOUSTON</t>
  </si>
  <si>
    <t>FIVE POINTS AT LAKE HIGHLANDS NURSING AND REHAB</t>
  </si>
  <si>
    <t>COLUMBUS OAKS HEALTHCARE COMMUNITY</t>
  </si>
  <si>
    <t>SWEENY HOSPITAL DISTRICT</t>
  </si>
  <si>
    <t>COLLIN</t>
  </si>
  <si>
    <t>The Lennwood Nursing and Rehabilitation</t>
  </si>
  <si>
    <t>THE HILLTOP ON MAIN</t>
  </si>
  <si>
    <t>MSL MERIDIAN LLC</t>
  </si>
  <si>
    <t>GARLAND NURSING &amp; REHABILITATION</t>
  </si>
  <si>
    <t>Larkspur</t>
  </si>
  <si>
    <t>Tyler County Hospital District</t>
  </si>
  <si>
    <t>ANGELINA</t>
  </si>
  <si>
    <t>BALLINGER HEALTHCARE AND REHABILITATION CENTER</t>
  </si>
  <si>
    <t>BALLINGER MEMORIAL HOSPITAL DISTRICT</t>
  </si>
  <si>
    <t>RUNNELS</t>
  </si>
  <si>
    <t>OASIS AT GALLERIA LLC</t>
  </si>
  <si>
    <t>OASIS AT GALLERIA, LLC</t>
  </si>
  <si>
    <t>KENEDY HEALTH &amp; REHABILITATION</t>
  </si>
  <si>
    <t>Kenedy I Enterprises, LLC</t>
  </si>
  <si>
    <t>PLAINVIEW HEALTHCARE CENTER</t>
  </si>
  <si>
    <t>HALE</t>
  </si>
  <si>
    <t>SHADY ACRES HEALTH &amp; REHABILITATION</t>
  </si>
  <si>
    <t>CLINT L HINES INC</t>
  </si>
  <si>
    <t>NEWTON</t>
  </si>
  <si>
    <t>TEXAN NURSING &amp; REHAB OF GONZALES</t>
  </si>
  <si>
    <t>GONZALES HEALTHCARE SYSTEMS</t>
  </si>
  <si>
    <t>GONZALES</t>
  </si>
  <si>
    <t>PARK MANOR OF CYFAIR</t>
  </si>
  <si>
    <t>HACIENDA OAKS AT BEEVILLE</t>
  </si>
  <si>
    <t>BEE</t>
  </si>
  <si>
    <t>FOCUSED CARE AT STONEBRIAR</t>
  </si>
  <si>
    <t>MAGNOLIA MANOR</t>
  </si>
  <si>
    <t>TYLER COUNTY HOSPITAL DISTRICT</t>
  </si>
  <si>
    <t>GILMER NURSING &amp; REHABILITATION</t>
  </si>
  <si>
    <t>Gilmer I Enterprises, LLC</t>
  </si>
  <si>
    <t>UPSHUR</t>
  </si>
  <si>
    <t>THE OASIS AT BEAUMONT</t>
  </si>
  <si>
    <t>BEAUMONT SNF LLC</t>
  </si>
  <si>
    <t>NESBIT LIVING &amp; RECOVERY CENTER</t>
  </si>
  <si>
    <t>HERITAGE PLACE OF DECATUR</t>
  </si>
  <si>
    <t>Decatur II Enterprises, LLC</t>
  </si>
  <si>
    <t>WISE</t>
  </si>
  <si>
    <t>MARSHALL MANOR NURSING &amp; REHABILITATION CENTER</t>
  </si>
  <si>
    <t>HARRISON</t>
  </si>
  <si>
    <t>MI CASITA NURSING AND REHABILITATION</t>
  </si>
  <si>
    <t>Hansford County Hospital District</t>
  </si>
  <si>
    <t>HILLTOP VILLAGE NURSING AND REHABILITATION</t>
  </si>
  <si>
    <t>KERR</t>
  </si>
  <si>
    <t>Clarksville Nursing Center</t>
  </si>
  <si>
    <t>BANGS NURSING AND REHABILITATION</t>
  </si>
  <si>
    <t>Autumn Leaves Nursing and Rehab</t>
  </si>
  <si>
    <t>Frio Hospital District</t>
  </si>
  <si>
    <t>RUSK</t>
  </si>
  <si>
    <t>BROOKSHIRE RESIDENCE AND REHABILITATION CENTER</t>
  </si>
  <si>
    <t>WALLER</t>
  </si>
  <si>
    <t>PLEASANTON NORTH NURSING AND REHABILITATION</t>
  </si>
  <si>
    <t>ARBOR GRACE WELLNESS CENTER</t>
  </si>
  <si>
    <t>PDM OPERATORS, LLC</t>
  </si>
  <si>
    <t>LAMB</t>
  </si>
  <si>
    <t>The Laurenwood Nursing and Rehabilitation</t>
  </si>
  <si>
    <t>Arbor Grace Guest Care Center</t>
  </si>
  <si>
    <t>GREGG</t>
  </si>
  <si>
    <t>KEENELAND NURSING &amp; REHABILITATION</t>
  </si>
  <si>
    <t>SUMMIT LTC WEATHERFORD II, LLC</t>
  </si>
  <si>
    <t>BERTRAM NURSING &amp; REHABILITATION</t>
  </si>
  <si>
    <t>BURNET</t>
  </si>
  <si>
    <t>UVALDE HEALTHCARE AND REHABILITATION CENTER</t>
  </si>
  <si>
    <t>VAL VERDE COUNTY HOSPITAL DISTRICT</t>
  </si>
  <si>
    <t>05/01/2020</t>
  </si>
  <si>
    <t>COLONIAL MANOR NURSING CENTER</t>
  </si>
  <si>
    <t>JOHNSON</t>
  </si>
  <si>
    <t>IMMANUELS HEALTHCARE</t>
  </si>
  <si>
    <t>FORT WORTH SKILLED CARE LLC</t>
  </si>
  <si>
    <t>RICHLAND HILLS REHABILITATION AND HEALTHCARE CENTER</t>
  </si>
  <si>
    <t>COMMUNITY CARE CENTER OF HONDO</t>
  </si>
  <si>
    <t>MEDINA COUNTY HOSPITAL DISTRICT</t>
  </si>
  <si>
    <t>MEDINA</t>
  </si>
  <si>
    <t>WILLOWBEND NURSING AND REHABILITATION CENTER</t>
  </si>
  <si>
    <t>COLONIAL MANOR CARE CENTER</t>
  </si>
  <si>
    <t>SLP NEW BRAUNFELS, LLC</t>
  </si>
  <si>
    <t>12/16/2019</t>
  </si>
  <si>
    <t>CEDAR CREEK NURSING AND REHABILITATION CENTER</t>
  </si>
  <si>
    <t>Bandera I Enterprises, LLC</t>
  </si>
  <si>
    <t>BANDERA</t>
  </si>
  <si>
    <t>OAKS NURSING CENTER</t>
  </si>
  <si>
    <t>WINDSOR ATRIUM</t>
  </si>
  <si>
    <t>STARR County Hospital District</t>
  </si>
  <si>
    <t>CAMERON</t>
  </si>
  <si>
    <t>SAN JUAN NURSING HOME INC</t>
  </si>
  <si>
    <t>San Juan Nursing Home, Inc.</t>
  </si>
  <si>
    <t>CARTHAGE LTC PARTNERS INC</t>
  </si>
  <si>
    <t>PANOLA</t>
  </si>
  <si>
    <t>Windsor Nursing and Rehabilitation Center of Raymondville</t>
  </si>
  <si>
    <t>WILLACY</t>
  </si>
  <si>
    <t>VAL VERDE NURSING AND REHABILITATION CENTER</t>
  </si>
  <si>
    <t>VAL VERDE</t>
  </si>
  <si>
    <t>LLANO NURSING AND REHABILITATION CENTER</t>
  </si>
  <si>
    <t>LLANO</t>
  </si>
  <si>
    <t>Colonial Manor Advanced Rehab &amp; Healthcare</t>
  </si>
  <si>
    <t>OAKCREST NURSING AND REHABILITATION CENTER</t>
  </si>
  <si>
    <t>Oakcrest Nursing &amp; Rehab</t>
  </si>
  <si>
    <t>THE LAKES AT TEXAS CITY</t>
  </si>
  <si>
    <t>BAY OAKS SNF LLC</t>
  </si>
  <si>
    <t>FLORESVILLE RESIDENCE AND REHABILITATION CENTER</t>
  </si>
  <si>
    <t>WILSON</t>
  </si>
  <si>
    <t>Henderson Health &amp; Rehabilitation Center</t>
  </si>
  <si>
    <t>HIGH HOPE CARE CENTER OF BRENHAM</t>
  </si>
  <si>
    <t>BLUEBONNET REHAB AT ENNIS</t>
  </si>
  <si>
    <t>GAINESVILLE NURSING &amp; REHAB</t>
  </si>
  <si>
    <t>COUNTY OF THROCKMORTON</t>
  </si>
  <si>
    <t>COLEMAN HEALTHCARE CENTER</t>
  </si>
  <si>
    <t>COLEMAN</t>
  </si>
  <si>
    <t>PARADIGM AT STEVENS</t>
  </si>
  <si>
    <t>WINDSOR NURSING AND REHABILITATION CENTER OF MORGAN</t>
  </si>
  <si>
    <t xml:space="preserve">J.Jireh dba Windsor Place </t>
  </si>
  <si>
    <t>J JIREH LLC</t>
  </si>
  <si>
    <t>MORRIS</t>
  </si>
  <si>
    <t>AUSTIN HEALTHCARE AND REHABILITATION CENTER</t>
  </si>
  <si>
    <t>LONE STAR RANCH REHABILITATION AND HEALTHCARE CENTER</t>
  </si>
  <si>
    <t>KLEBERG</t>
  </si>
  <si>
    <t>03/01/2020</t>
  </si>
  <si>
    <t>WINDSOR NURSING AND REHABILITATION CENTER OF SEGUIN</t>
  </si>
  <si>
    <t>WESTVIEW MANOR AND REHABILITATION CENTER</t>
  </si>
  <si>
    <t>ASBURY CARE CENTER OF ALAMO</t>
  </si>
  <si>
    <t>FRIO HOSPITAL DISTRICT</t>
  </si>
  <si>
    <t>PALESTINE HEALTHCARE CENTER</t>
  </si>
  <si>
    <t>SLP PALESTINE LLC</t>
  </si>
  <si>
    <t>ANDERSON</t>
  </si>
  <si>
    <t>PARIS HEALTHCARE CENTER</t>
  </si>
  <si>
    <t>SLP PARIS LLC</t>
  </si>
  <si>
    <t>HURST PLAZA NURSING AND REHAB</t>
  </si>
  <si>
    <t>NORTH PARK HEALTH AND REHABILITATION CENTER</t>
  </si>
  <si>
    <t>FOCUSED CARE AT PECOS</t>
  </si>
  <si>
    <t>Guadalupe County Hospital Board</t>
  </si>
  <si>
    <t>REEVES</t>
  </si>
  <si>
    <t>COLLEGE STREET HEALTH CARE CENTER</t>
  </si>
  <si>
    <t>LEVELLAND NURSING &amp; REHABILITATION CENTER</t>
  </si>
  <si>
    <t>HOCKLEY</t>
  </si>
  <si>
    <t>MCKINNEY HEALTHCARE AND REHABILITATION CENTER</t>
  </si>
  <si>
    <t>MOONFLOWER HEALTHCARE, INC</t>
  </si>
  <si>
    <t>GEORGIA MANOR NURSING HOME</t>
  </si>
  <si>
    <t>Amarillo VI Enterprises, LLC</t>
  </si>
  <si>
    <t>BENBROOK NURSING &amp; REHABILITATION CENTER</t>
  </si>
  <si>
    <t>SOUTH DALLAS NURSING &amp; REHABILITATION</t>
  </si>
  <si>
    <t>MODERN SENIOR LIVING LLC</t>
  </si>
  <si>
    <t>MEADOWBROOK CARE CENTER</t>
  </si>
  <si>
    <t>Birchwood of Golfcrest</t>
  </si>
  <si>
    <t>ALVARADO LTC PARTNERS INC</t>
  </si>
  <si>
    <t>DIBOLL NURSING AND REHAB</t>
  </si>
  <si>
    <t>SLP DIBOLL, LLC</t>
  </si>
  <si>
    <t>2018 CR</t>
  </si>
  <si>
    <t>MORNINGSIDE MANOR</t>
  </si>
  <si>
    <t>FOCUSED CARE AT LINDEN</t>
  </si>
  <si>
    <t>OASIS NURSING &amp; REHABILITATION CENTER</t>
  </si>
  <si>
    <t>EL PASO</t>
  </si>
  <si>
    <t>KERENS CARE CENTER</t>
  </si>
  <si>
    <t>Kerens I Enterprises, LLC</t>
  </si>
  <si>
    <t>NAVARRO</t>
  </si>
  <si>
    <t>LAKESIDE REHABILITATION AND CARE CENTER</t>
  </si>
  <si>
    <t>HASKELL HEALTHCARE CENTER</t>
  </si>
  <si>
    <t>HASKELL</t>
  </si>
  <si>
    <t>SHADY OAK NURSING AND REHABILITATION</t>
  </si>
  <si>
    <t>FORT BEND HEALTHCARE CENTER</t>
  </si>
  <si>
    <t>Memorial Medical Center</t>
  </si>
  <si>
    <t>FORT BEND</t>
  </si>
  <si>
    <t>JOURDANTON NURSING AND REHABILITATION</t>
  </si>
  <si>
    <t>CASCADES AT SENIOR REHAB</t>
  </si>
  <si>
    <t>ROSE TRAIL NURSING AND REHABILITATION CENTER</t>
  </si>
  <si>
    <t>HOPKINS COUNTY HOSPITAL DISTRICT</t>
  </si>
  <si>
    <t>PARK HIGHLANDS NURSING &amp; REHABILITATION CENTER</t>
  </si>
  <si>
    <t>STERLING HILLS REHABILITATION AND HEALTHCARE CENTER</t>
  </si>
  <si>
    <t>NOLAN</t>
  </si>
  <si>
    <t>VALLEY GRANDE MANOR</t>
  </si>
  <si>
    <t>Golden Estates Rehabilitation Center</t>
  </si>
  <si>
    <t>SWEETWATER HEALTHCARE CENTER</t>
  </si>
  <si>
    <t>NAVASOTA NURSING &amp; REHABILITATION</t>
  </si>
  <si>
    <t>Navasota I Enterprises, LLC</t>
  </si>
  <si>
    <t>GRIMES</t>
  </si>
  <si>
    <t>PARADIGM AT BAY CITY</t>
  </si>
  <si>
    <t>MATAGORDA</t>
  </si>
  <si>
    <t>Windsor Nursing and Rehabilitation Center of McAllen</t>
  </si>
  <si>
    <t>WOODVILLE HEALTH AND REHABILITATION CENTER</t>
  </si>
  <si>
    <t>TYLER</t>
  </si>
  <si>
    <t>KAUFMAN HEALTHCARE CENTER</t>
  </si>
  <si>
    <t>MILL CREEK</t>
  </si>
  <si>
    <t>HARDIN</t>
  </si>
  <si>
    <t>The Bradford at Brookside</t>
  </si>
  <si>
    <t>POLK</t>
  </si>
  <si>
    <t>CARADAY OF MOUNT VERNON</t>
  </si>
  <si>
    <t>FRANKLIN</t>
  </si>
  <si>
    <t>Birchwood of Richland Hills</t>
  </si>
  <si>
    <t>FARMERSVILLE HEALTH AND REHABILITATION</t>
  </si>
  <si>
    <t>VAN HEALTHCARE</t>
  </si>
  <si>
    <t>FOCUSED CARE AT LAMESA</t>
  </si>
  <si>
    <t>DAWSON</t>
  </si>
  <si>
    <t>SCHLEICHER COUNTY MEDICAL CENTER</t>
  </si>
  <si>
    <t>SCHLEICHER COUNTY HOSPITAL DISTRICT</t>
  </si>
  <si>
    <t>SCHLEICHER</t>
  </si>
  <si>
    <t>45E631</t>
  </si>
  <si>
    <t>PARADIGM AT KOUNTZE</t>
  </si>
  <si>
    <t>NORTHERN OAKS LIVING &amp; REHABILITATION CENTER</t>
  </si>
  <si>
    <t>ST JAMES HOUSE OF BAYTOWN</t>
  </si>
  <si>
    <t>DOWNTOWN HEALTH AND REHABILITATION CENTER</t>
  </si>
  <si>
    <t>ALTA VISTA REHABILITATION AND HEALTHCARE</t>
  </si>
  <si>
    <t>BROWNSVILLE CARE ASSOCIATES INC</t>
  </si>
  <si>
    <t>STEVENS NURSING AND REHABILITATION CENTER OF HALLETTSVILLE</t>
  </si>
  <si>
    <t>LAUREL COURT</t>
  </si>
  <si>
    <t>PARADIGM AT THE PRAIRIES</t>
  </si>
  <si>
    <t>WINDSOR NURSING AND REHABILITATION CENTER OF HARLINGEN</t>
  </si>
  <si>
    <t>ASBURY CARE CENTER OF SAN ANTONIO</t>
  </si>
  <si>
    <t>BLANCO VILLA OP LLC</t>
  </si>
  <si>
    <t>CORAL REHABILITATION AND NURSING OF ARLINGTON</t>
  </si>
  <si>
    <t>112 GIBBINS RD OPERATIONS LLC</t>
  </si>
  <si>
    <t>WHITE SETTLEMENT NURSING CENTER</t>
  </si>
  <si>
    <t>PALO PINTO COUNTY HOSPITAL DISTRICT</t>
  </si>
  <si>
    <t>The Atrium Rehabilitation Center</t>
  </si>
  <si>
    <t>MARSHALL MANOR WEST</t>
  </si>
  <si>
    <t>THE MEDICAL LODGE OF AMARILLO</t>
  </si>
  <si>
    <t>ROWLETT CREEK HEALTHCARE LLC</t>
  </si>
  <si>
    <t>POTTER</t>
  </si>
  <si>
    <t>THE COURTYARD REHABILITATION AND HEALTHCARE CENTER</t>
  </si>
  <si>
    <t>VICTORIA</t>
  </si>
  <si>
    <t>PALO PINTO NURSING CENTER</t>
  </si>
  <si>
    <t>PALO PINTO</t>
  </si>
  <si>
    <t>TOWN AND COUNTRY NURSING AND REHABILITATION CENTER</t>
  </si>
  <si>
    <t>PLEASANTON SOUTH NURSING AND REHAB CENTER</t>
  </si>
  <si>
    <t>WINDSOR NURSING AND REHABILITATION CENTER OF EDINBURG</t>
  </si>
  <si>
    <t>HICO NURSING AND REHABILITATION</t>
  </si>
  <si>
    <t>SULPHUR SPRINGS HEALTH AND REHABILITATION</t>
  </si>
  <si>
    <t>HOPKINS</t>
  </si>
  <si>
    <t>GLENVIEW WELLNESS &amp; REHABILITATION</t>
  </si>
  <si>
    <t>ADVANCED REHABILITATION AND HEALTHCARE OF WICHITA FALLS</t>
  </si>
  <si>
    <t>DEL RIO NURSING AND REHABILITATION CENTER</t>
  </si>
  <si>
    <t>BRADY WEST REHAB &amp; NURSING</t>
  </si>
  <si>
    <t>MCCULLOCH</t>
  </si>
  <si>
    <t>VERANDA REHABILITATION AND HEALTHCARE</t>
  </si>
  <si>
    <t>THE MANOR HEALTHCARE RESIDENCE</t>
  </si>
  <si>
    <t>Parkview Manor Nursing &amp; Rehabilitation</t>
  </si>
  <si>
    <t>Winnie-Stowell Hospital District</t>
  </si>
  <si>
    <t>COLORADO</t>
  </si>
  <si>
    <t>REGENCY MANOR HEALTHCARE CENTER</t>
  </si>
  <si>
    <t>SLP REGENCY MANOR, LLC</t>
  </si>
  <si>
    <t>PITTSBURG NURSING CENTER</t>
  </si>
  <si>
    <t>CAMP</t>
  </si>
  <si>
    <t>HILLVIEW NURSING AND REHABILITATION</t>
  </si>
  <si>
    <t>PARADIGM AT THE BRAZOS</t>
  </si>
  <si>
    <t>OAKWOOD MANOR NURSING HOME</t>
  </si>
  <si>
    <t>ORANGE</t>
  </si>
  <si>
    <t>MESA VISTA INN HEALTH CENTER</t>
  </si>
  <si>
    <t>San Antonio III Enterprises, LLC</t>
  </si>
  <si>
    <t>SKYLINE NURSING CENTER</t>
  </si>
  <si>
    <t>MUNDAY NURSING CENTER</t>
  </si>
  <si>
    <t>KNOX COUNTY HOSPITAL DISTRICT</t>
  </si>
  <si>
    <t>Laredo West Nursing and Rehabilitation Center</t>
  </si>
  <si>
    <t>WEBB</t>
  </si>
  <si>
    <t>YORKTOWN NURSING AND REHABILITATION CENTER</t>
  </si>
  <si>
    <t>DEWITT</t>
  </si>
  <si>
    <t>WHISPERING SPRINGS REHABILITATION AND HEALTHCARE CENTER</t>
  </si>
  <si>
    <t>NEXION HEALTH AT CARRIZO SPRINGS, INC</t>
  </si>
  <si>
    <t>DIMMIT</t>
  </si>
  <si>
    <t>LAKEVIEW REHABILITATION AND HEALTHCARE CENTER</t>
  </si>
  <si>
    <t>VILLAGE CREEK NURSING &amp; REHABILITATION LLC</t>
  </si>
  <si>
    <t>KENNEDY HEALTH &amp; REHAB</t>
  </si>
  <si>
    <t>11/30/2020</t>
  </si>
  <si>
    <t>WATERSIDE NURSING &amp; REHABILITATION</t>
  </si>
  <si>
    <t>VILLA HAVEN HEALTH AND REHABILITATION CENTER</t>
  </si>
  <si>
    <t>STEPHENS</t>
  </si>
  <si>
    <t>AFTON OAKS NURSING CENTER</t>
  </si>
  <si>
    <t>DIVERSICARE AFTON OAKS LLC</t>
  </si>
  <si>
    <t>GIDDINGS RESIDENCE AND REHABILITATION CENTER</t>
  </si>
  <si>
    <t>LEE</t>
  </si>
  <si>
    <t>JEFFREY PLACE HEALTHCARE CENTER</t>
  </si>
  <si>
    <t>SLP JEFFREY PLACE, LLC</t>
  </si>
  <si>
    <t>CRESTWOOD HEALTH AND REHABILITATION CENTER</t>
  </si>
  <si>
    <t>12/01/2019</t>
  </si>
  <si>
    <t>GROVETON NURSING HOME</t>
  </si>
  <si>
    <t>Groveton I Enterprises, LLC</t>
  </si>
  <si>
    <t>TRINITY</t>
  </si>
  <si>
    <t>FT WORTH WELLNESS &amp; REHABILITATION</t>
  </si>
  <si>
    <t>HERITAGE PARK REHABILITATION AND SKILLED NURSING CENTER</t>
  </si>
  <si>
    <t>VILLAGE HEALTHCARE AND REHABILITATION</t>
  </si>
  <si>
    <t>TLC WEST NURSING AND REHABILITATION</t>
  </si>
  <si>
    <t>CARADAY TEMPLE WEST, LLC</t>
  </si>
  <si>
    <t>BEAUMONT NURSING AND REHABILITATION</t>
  </si>
  <si>
    <t>Beaumont I Enterprises, LLC</t>
  </si>
  <si>
    <t>WHISPERING PINES NURSING AND REHAB</t>
  </si>
  <si>
    <t>TITUS COUNTY HOSPITAL DISTRICT</t>
  </si>
  <si>
    <t>MOUNTAIN VIEW HEALTH &amp; REHABILITATION</t>
  </si>
  <si>
    <t>El Paso III Enterprises, LLC</t>
  </si>
  <si>
    <t>BUENA VIDA NURSING &amp; REHAB SAN ANTONIO</t>
  </si>
  <si>
    <t>AUTUMN WINDS LIVING &amp; REHABILITATION</t>
  </si>
  <si>
    <t>ROSE HAVEN RETREAT</t>
  </si>
  <si>
    <t>DENTON REHABILITATION AND NURSING CENTER</t>
  </si>
  <si>
    <t>GREENVIEW NURSING AND REHABILITATION</t>
  </si>
  <si>
    <t>TWIN OAKS HEALTH &amp; REHABILITATION CENTER</t>
  </si>
  <si>
    <t>SEABREEZE NURSING AND REHABILITATION</t>
  </si>
  <si>
    <t>SLP TEXAS CITY, LLC</t>
  </si>
  <si>
    <t>08/01/2020</t>
  </si>
  <si>
    <t>ASHFORD GARDENS</t>
  </si>
  <si>
    <t>COLONIAL LIVING AND REHABILITATION OF BAY CITY</t>
  </si>
  <si>
    <t>PARK VIEW CARE CENTER</t>
  </si>
  <si>
    <t>JACK COUNTY HOSPITAL DISTRICT</t>
  </si>
  <si>
    <t>ARBOR TERRACE HEALTHCARE CENTER</t>
  </si>
  <si>
    <t>GRACE CARE CENTER OF NOCONA</t>
  </si>
  <si>
    <t>ROBSTOWN NURSING AND REHABILITATION CENTER</t>
  </si>
  <si>
    <t>DIVERSICARE OF LULING</t>
  </si>
  <si>
    <t>CASCADES AT JACINTO</t>
  </si>
  <si>
    <t>CASCADES AT JACINTO REHAB LP</t>
  </si>
  <si>
    <t>CARADAY OF HOUSTON</t>
  </si>
  <si>
    <t>CARADAY HOUSTON LLC</t>
  </si>
  <si>
    <t>SEVEN OAKS NURSING &amp; REHABILITATION</t>
  </si>
  <si>
    <t>Bonham I Enterprises, LLC</t>
  </si>
  <si>
    <t>SPJST REST HOME NO 2</t>
  </si>
  <si>
    <t>CARE INN OF LA GRANGE</t>
  </si>
  <si>
    <t>Windsor Nursing and Rehabilitation Center of Alice</t>
  </si>
  <si>
    <t>JIM WELLS</t>
  </si>
  <si>
    <t>CENTRAL TEXAS NURSING &amp; REHABILITATION</t>
  </si>
  <si>
    <t>QUALITY CARE OF WACO</t>
  </si>
  <si>
    <t>CYPRESS WOODS CARE CENTER</t>
  </si>
  <si>
    <t>KIRKLAND COURT HEALTH AND REHABILITATION CENTER</t>
  </si>
  <si>
    <t>CHRISTIAN CARE CENTER</t>
  </si>
  <si>
    <t>HMS HOLDINGS AT TEXARKANA LLC</t>
  </si>
  <si>
    <t>BOWIE</t>
  </si>
  <si>
    <t>FREDERICKSBURG NURSING AND REHABILITATION</t>
  </si>
  <si>
    <t>GILLESPIE</t>
  </si>
  <si>
    <t>ARLINGTON RESIDENCE AND REHABILITATION CENTER</t>
  </si>
  <si>
    <t>COUNTRYVIEW NURSING &amp; REHABILITATION</t>
  </si>
  <si>
    <t>Terrell I Enterprises, LLC</t>
  </si>
  <si>
    <t>THE TERRACE AT DENISON</t>
  </si>
  <si>
    <t>HERITAGE HOUSE NURSING AND REHABILITATION</t>
  </si>
  <si>
    <t>Rosebud I Enterprises, LLC</t>
  </si>
  <si>
    <t>HONEY GROVE NURSING CENTER</t>
  </si>
  <si>
    <t>HG SCC LLC</t>
  </si>
  <si>
    <t>NAZARETH LIVING CARE CENTER</t>
  </si>
  <si>
    <t>EL PASO COUNTY HOSPITAL DISTRICT</t>
  </si>
  <si>
    <t>GLEN ROSE NURSING AND REHAB CENTER</t>
  </si>
  <si>
    <t>SOMERVELL COUNTY HOSPITAL DISTRICT</t>
  </si>
  <si>
    <t>SOMERVELL</t>
  </si>
  <si>
    <t>TWILIGHT HOME</t>
  </si>
  <si>
    <t>RIVER VALLEY HEALTH &amp; REHABILITATION CENTER</t>
  </si>
  <si>
    <t>FOCUSED CARE AT SHERMAN</t>
  </si>
  <si>
    <t>FPACP SHERMAN LLC</t>
  </si>
  <si>
    <t>WEATHERFORD HEALTH CARE CENTER</t>
  </si>
  <si>
    <t>MEXIA LTC NURSING &amp; REHAB</t>
  </si>
  <si>
    <t>GRACE CARE CENTER OF OLNEY</t>
  </si>
  <si>
    <t>YOUNG</t>
  </si>
  <si>
    <t>BIRCHWOOD NURSING &amp; REHABILITATION</t>
  </si>
  <si>
    <t>Cooper I Enterprises, LLC</t>
  </si>
  <si>
    <t>DELTA</t>
  </si>
  <si>
    <t>WINDSOR NURSING AND REHABILITATION CENTER OF BASTROP</t>
  </si>
  <si>
    <t>BASTROP</t>
  </si>
  <si>
    <t>UNIVERSITY PARK NURSING &amp; REHABILITATION</t>
  </si>
  <si>
    <t>Wichita Falls I Enterprises, LLC</t>
  </si>
  <si>
    <t>BROWNWOOD NURSING AND REHABILITATION</t>
  </si>
  <si>
    <t>Brownwood V Enterprises, LLC</t>
  </si>
  <si>
    <t>GANADO NURSING AND REHABILITATION CENTER</t>
  </si>
  <si>
    <t>JACKSON</t>
  </si>
  <si>
    <t>IRVING NURSING AND REHABILITATION</t>
  </si>
  <si>
    <t>LOH IRVING, LLC</t>
  </si>
  <si>
    <t>LEGEND HEALTHCARE AND REHABILITATION  GREENVILLE</t>
  </si>
  <si>
    <t>FAITH COMMUNITY NURSING &amp; REHABILITATION</t>
  </si>
  <si>
    <t>JACK</t>
  </si>
  <si>
    <t>STERLING COUNTY NURSING HOME</t>
  </si>
  <si>
    <t>STERLING COUNTY</t>
  </si>
  <si>
    <t>STERLING</t>
  </si>
  <si>
    <t>TOMBALL REHAB &amp; NURSING</t>
  </si>
  <si>
    <t>CHISOLM TRAIL NURSING AND REHABILITATION CENTER</t>
  </si>
  <si>
    <t>DIVERSICARE CHISOLM LLC</t>
  </si>
  <si>
    <t>THE PALMS NURSING &amp; REHABILITATION</t>
  </si>
  <si>
    <t>03/17/2020</t>
  </si>
  <si>
    <t>GARDEN TERRACE HEALTHCARE CENTER</t>
  </si>
  <si>
    <t>GRAND TERRACE REHABILITATION AND HEALTHCARE</t>
  </si>
  <si>
    <t>MCALLEN CARE ASSOCIATES INC</t>
  </si>
  <si>
    <t>BRONTE HEALTH AND REHAB CENTER</t>
  </si>
  <si>
    <t>EAST COKE COUNTY HOSPITAL DISTRICT</t>
  </si>
  <si>
    <t>LBJ MEDICAL CENTER</t>
  </si>
  <si>
    <t>BLANCO</t>
  </si>
  <si>
    <t>Inspiration Hills Rehabilitation Center</t>
  </si>
  <si>
    <t>CARADAY OF LAMPASAS</t>
  </si>
  <si>
    <t>CARADAY LAMPASAS LLC</t>
  </si>
  <si>
    <t>CASS VALLEY HEALTHCARE CENTER</t>
  </si>
  <si>
    <t>LEON</t>
  </si>
  <si>
    <t>GROESBECK LTC NURSING AND REHABILITATION</t>
  </si>
  <si>
    <t>HAMILTON HEALTHCARE CENTER</t>
  </si>
  <si>
    <t>SAN MARCOS REHABILITATION AND HEALTHCARE CENTER</t>
  </si>
  <si>
    <t>HAYS</t>
  </si>
  <si>
    <t>CLARENDON NURSING HOME</t>
  </si>
  <si>
    <t>CLARENDON NH OPERATIONS</t>
  </si>
  <si>
    <t>DONLEY</t>
  </si>
  <si>
    <t>Whispering Oaks Rehab &amp; Nursing</t>
  </si>
  <si>
    <t>DE LEON NURSING AND REHABILITATION</t>
  </si>
  <si>
    <t>KEMP CARE CENTER</t>
  </si>
  <si>
    <t>CARTHAGE HEALTHCARE CENTER</t>
  </si>
  <si>
    <t>SLP CARTHAGE, LLC</t>
  </si>
  <si>
    <t>WHISPERWOOD NURSING &amp; REHABILITATION CENTER</t>
  </si>
  <si>
    <t>STAMFORD RESIDENCE AND POST ACUTE CENTER</t>
  </si>
  <si>
    <t>STAMFORD MANAGEMENTCO LLC</t>
  </si>
  <si>
    <t>WELLINGTON CARE CENTER</t>
  </si>
  <si>
    <t>Wellington I Enterprises, LLC</t>
  </si>
  <si>
    <t>COLLINGSWORTH</t>
  </si>
  <si>
    <t>FOCUSED CARE OF CENTER</t>
  </si>
  <si>
    <t>FPACP TIMPSON LLC</t>
  </si>
  <si>
    <t>MINERAL WELLS NURSING &amp; REHABILITATION</t>
  </si>
  <si>
    <t>PLEASANT MANOR HEALTHCARE AND REHABILITATION</t>
  </si>
  <si>
    <t>HANSFORD COUNTY HOSPITAL DISTRICT DBA LAKERIDGE NURSING AND REHABILITATION</t>
  </si>
  <si>
    <t>FOCUSED CARE AT HUNTSVILLE</t>
  </si>
  <si>
    <t>FPACP HUNTSVILLE  LLC</t>
  </si>
  <si>
    <t>WALKER</t>
  </si>
  <si>
    <t>SAN ANTONIO WEST NURSING AND REHABILITATION</t>
  </si>
  <si>
    <t>THE HILLS NURSING &amp; REHABILITATION</t>
  </si>
  <si>
    <t>Retama Manor Nursing Center/Victoria South</t>
  </si>
  <si>
    <t>CAMBRIDGE LTC PARTNERS INC</t>
  </si>
  <si>
    <t>CASTRO</t>
  </si>
  <si>
    <t>Birchwood of Beeville</t>
  </si>
  <si>
    <t>GULF SHORES REHABILITATION AND HEALTHCARE CENTER</t>
  </si>
  <si>
    <t>BROOKS</t>
  </si>
  <si>
    <t>FORTRESS NURSING AND REHABILITATION</t>
  </si>
  <si>
    <t>College Station I Enterprises, LLC</t>
  </si>
  <si>
    <t>BRAZOS</t>
  </si>
  <si>
    <t>SANTA FE HEALTH &amp; REHABILITATION CENTER</t>
  </si>
  <si>
    <t>Palo Pinto COunty Hospital District</t>
  </si>
  <si>
    <t>BRENTWOOD TERRACE HEALTHCARE AND REHABILITATION CENTER</t>
  </si>
  <si>
    <t>WEDGEWOOD NURSING HOME</t>
  </si>
  <si>
    <t>MULBERRY MANOR</t>
  </si>
  <si>
    <t>Stephens Memorial Hospital dba Mulberry Manor</t>
  </si>
  <si>
    <t>San Jacinto Manor</t>
  </si>
  <si>
    <t>Maverick County Hospital District</t>
  </si>
  <si>
    <t>FOCUSED CARE AT HUMBLE</t>
  </si>
  <si>
    <t>FPACP HUMBLE LLC</t>
  </si>
  <si>
    <t>PLEASANT VALLEY HEALTHCARE AND REHABILITATION CENTER</t>
  </si>
  <si>
    <t>GRACE HILL NURSING CENTER</t>
  </si>
  <si>
    <t>SIGNPOST MANAGEMENT LLC</t>
  </si>
  <si>
    <t>WINDSOR NURSING AND REHABILITATION CENTER OF DUVAL</t>
  </si>
  <si>
    <t>TWIN PINES NURSING AND REHABILITATION</t>
  </si>
  <si>
    <t>COUNTRY MEADOWS NURSING &amp; REHABILITATION CENTER</t>
  </si>
  <si>
    <t>Country Meadows Health and Rehabilitation LLC</t>
  </si>
  <si>
    <t>RIVER OAKS NURSING AND REHABILITATION LTC PARTNERS, INC</t>
  </si>
  <si>
    <t>CARADAY OF FT WORTH</t>
  </si>
  <si>
    <t>OLNEYHAMILTON HOSPITAL DISTRICT</t>
  </si>
  <si>
    <t>FOCUSED CARE AT MIDLAND</t>
  </si>
  <si>
    <t>TREASURE HILLS HEALTHCARE AND REHABILITATION CENTER</t>
  </si>
  <si>
    <t>BLACK RIDGE CANYON HEALTHCARE LLC</t>
  </si>
  <si>
    <t>AZLE MANOR HEALTH CARE AND REHABILITATION</t>
  </si>
  <si>
    <t>AZLE MANOR HEALTH CARE LLLP</t>
  </si>
  <si>
    <t>FRANKLIN HEIGHTS NURSING &amp; REHABILITATION</t>
  </si>
  <si>
    <t>BRENTWOOD PLACE THREE</t>
  </si>
  <si>
    <t>PINE TREE LODGE NURSING CENTER</t>
  </si>
  <si>
    <t>WINDSOR NURSING AND REHABILITATION CENTER OF RIO GRANDE CITY</t>
  </si>
  <si>
    <t>Regency IHS of Rio Grande Manor LLC</t>
  </si>
  <si>
    <t>STARR</t>
  </si>
  <si>
    <t>OVERTON HEALTHCARE CENTER</t>
  </si>
  <si>
    <t>SLP OVERTON, LLC</t>
  </si>
  <si>
    <t>WESTRIDGE NURSING &amp; REHABILITATION</t>
  </si>
  <si>
    <t>ARBOR LAKE NURSING &amp; REHABILITATION LLC</t>
  </si>
  <si>
    <t>ARBOR LAKE NURSING &amp; REHABILITATION, LLC</t>
  </si>
  <si>
    <t>Mesa Hills Post Acute</t>
  </si>
  <si>
    <t>Liberty County Hospital District No. 1</t>
  </si>
  <si>
    <t>COURTYARD NURSING AND REHABILITATION</t>
  </si>
  <si>
    <t>STANWICK SENIOR CARE LLC</t>
  </si>
  <si>
    <t>DEVINE HEALTH &amp; REHABILITATION</t>
  </si>
  <si>
    <t>EAGLE PASS NURSING AND REHABILITATION</t>
  </si>
  <si>
    <t>Eagle Pass I Enterprises, LLC</t>
  </si>
  <si>
    <t>MAVERICK</t>
  </si>
  <si>
    <t>FOCUSED CARE AT ODESSA</t>
  </si>
  <si>
    <t>TEAGUE NURSING AND REHABILITATION</t>
  </si>
  <si>
    <t>APEX SECURE CARE BROWNFIELD</t>
  </si>
  <si>
    <t>HAVENCARE NURSING &amp; REHABILITATION CENTER, LLC</t>
  </si>
  <si>
    <t>HAVENCARE NURSING &amp; REHABILITATION CENTER LLC</t>
  </si>
  <si>
    <t>PARADIGM AT SWEENY</t>
  </si>
  <si>
    <t>ARLINGTON HEIGHTS HEALTH AND REHABILITATION CENTER</t>
  </si>
  <si>
    <t>Fort Worth III Enterprises, LLC</t>
  </si>
  <si>
    <t>Collinwood Nursing and Rehabilitation</t>
  </si>
  <si>
    <t>Hamilton Count Hospital District</t>
  </si>
  <si>
    <t>FOCUSED CARE AT MOUNT PLEASANT</t>
  </si>
  <si>
    <t>FPACP MOUNT PLEASANT LLC</t>
  </si>
  <si>
    <t>TITUS</t>
  </si>
  <si>
    <t>WURZBACH NURSING AND REHABILITATION</t>
  </si>
  <si>
    <t>CARADAY WURZBACH, LLC</t>
  </si>
  <si>
    <t>PEARSALL NURSING AND REHABILITATION CENTER</t>
  </si>
  <si>
    <t>FRIO</t>
  </si>
  <si>
    <t>TIMBERIDGE NURSING AND REHABILITATION CENTER LLC</t>
  </si>
  <si>
    <t>JASPER</t>
  </si>
  <si>
    <t>MCCAMEY CONVALESCENT CENTER</t>
  </si>
  <si>
    <t>MCCAMEY COUNTY HOSPITAL DISTRICT</t>
  </si>
  <si>
    <t>UPTON</t>
  </si>
  <si>
    <t>INTERLOCHEN HEALTH AND REHABILITATION CENTER</t>
  </si>
  <si>
    <t>WINDSOR NURSING AND REHABILITATION CENTER OF WESLACO</t>
  </si>
  <si>
    <t>THE OAKS AT RADFORD HILLS HEALTHCARE CENTER</t>
  </si>
  <si>
    <t>ELKHART OAKS CARE CENTER</t>
  </si>
  <si>
    <t>LOH ELKHART LLC</t>
  </si>
  <si>
    <t>THE LEV AT WINCHESTER</t>
  </si>
  <si>
    <t>CARADAY OF MINEOLA</t>
  </si>
  <si>
    <t>WINDSOR NURSING AND REHABILITATION CENTER OF CORPUS CHRISTI</t>
  </si>
  <si>
    <t>CHILDRESS HEALTHCARE CENTER</t>
  </si>
  <si>
    <t>CHILDRESS</t>
  </si>
  <si>
    <t>WESTPARK REHABILITATION AND LIVING</t>
  </si>
  <si>
    <t>Laredo South Nursing and Rehabilitation Center</t>
  </si>
  <si>
    <t>NORTH STAR RANCH REHABILITATION AND HEALTHCARE CENTER</t>
  </si>
  <si>
    <t>NEXION HEALTH AT BONHAM, INC</t>
  </si>
  <si>
    <t>BORGER HEALTHCARE CENTER</t>
  </si>
  <si>
    <t>HUTCHINSON</t>
  </si>
  <si>
    <t>MAGNOLIA LIVING AND REHABILITATION</t>
  </si>
  <si>
    <t>PASADENA POST ACUTE</t>
  </si>
  <si>
    <t>CORONADO HEALTHCARE CENTER</t>
  </si>
  <si>
    <t>WINDSOR MISSION OAKS</t>
  </si>
  <si>
    <t>Birchwood of Grapevine</t>
  </si>
  <si>
    <t>SENIOR CARE HEALTH AND REHABILITATION CENTER  DALLAS</t>
  </si>
  <si>
    <t>FAIRPARK SCC LLC</t>
  </si>
  <si>
    <t>MESQUITE TREE NURSING CENTER</t>
  </si>
  <si>
    <t>MESQUITE NH SNF LLC</t>
  </si>
  <si>
    <t>THE LEV ATÂ TOWN PARK</t>
  </si>
  <si>
    <t>FOCUSED CARE AT ALLENBROOK</t>
  </si>
  <si>
    <t>FPACP ALLENBROOK LLC</t>
  </si>
  <si>
    <t>SUNNY SPRINGS NURSING &amp; REHAB</t>
  </si>
  <si>
    <t>WILLIS NURSING AND REHABILITATION</t>
  </si>
  <si>
    <t>SLP WILLIS, LLC</t>
  </si>
  <si>
    <t>MONTGOMERY</t>
  </si>
  <si>
    <t>CARROLLTON HEALTH AND REHABILITATION CENTER</t>
  </si>
  <si>
    <t>CROCKETT COUNTY CARE CENTER</t>
  </si>
  <si>
    <t>Crockett County Care Center</t>
  </si>
  <si>
    <t>CROCKETT</t>
  </si>
  <si>
    <t>45E852</t>
  </si>
  <si>
    <t>Oasis at Pearland</t>
  </si>
  <si>
    <t>STONEWALL LIVING CENTER</t>
  </si>
  <si>
    <t>Stonewall Living Center</t>
  </si>
  <si>
    <t>STONEWALL</t>
  </si>
  <si>
    <t>CROWELL NURSING CENTER</t>
  </si>
  <si>
    <t>FOARD</t>
  </si>
  <si>
    <t>BURLESON NURSING AND REHABILITATION CENTER</t>
  </si>
  <si>
    <t>SOUTHEAST NURSING &amp; REHABILITATION CENTER</t>
  </si>
  <si>
    <t>SOUTHEAST SNF LLC</t>
  </si>
  <si>
    <t>HERITAGE HOUSE AT KELLER REHAB &amp; NURSING</t>
  </si>
  <si>
    <t>WOODLAND MANOR NURSING AND REHABILITATION</t>
  </si>
  <si>
    <t>SLP CONROE, LLC</t>
  </si>
  <si>
    <t>GREENBRIER NURSING &amp; REHABILITATION CENTER OF TYLER</t>
  </si>
  <si>
    <t>GREENBRIER NURSING &amp; REHABILITATION CENTER OF PALESTINE</t>
  </si>
  <si>
    <t>Palestine I Enterprises, LLC</t>
  </si>
  <si>
    <t>SILSBEE OAKS HEALTH CARE LLP</t>
  </si>
  <si>
    <t>VISTA HILLS HEALTH CARE CENTER</t>
  </si>
  <si>
    <t>VISTA HILLS SNF LLC</t>
  </si>
  <si>
    <t>The Renaissance at Kessler Park</t>
  </si>
  <si>
    <t>GRANBURY CARE CENTER</t>
  </si>
  <si>
    <t>LIFE CARE CENTER OF HALTOM</t>
  </si>
  <si>
    <t>HALTOM OPERATIONS LLC</t>
  </si>
  <si>
    <t>FARWELL CARE AND REHABILITATION CENTER</t>
  </si>
  <si>
    <t>FARWELL HOSPITAL DISTRICT</t>
  </si>
  <si>
    <t>PARMER</t>
  </si>
  <si>
    <t>PRAIRIE ACRES</t>
  </si>
  <si>
    <t>PARMER COUNTY HOSPITAL DISTRICT</t>
  </si>
  <si>
    <t>VIDOR HEALTH &amp; REHABILITATION CENTER</t>
  </si>
  <si>
    <t>CEDAR HILL HEALTHCARE CENTER</t>
  </si>
  <si>
    <t>Stephens Memorial Hospital dba Cedar Hill Healthcare Center</t>
  </si>
  <si>
    <t>LANDMARK OF PLANO REHABILITATION AND NURSING CENTER</t>
  </si>
  <si>
    <t>LAKE VILLAGE NURSING AND REHABILITATION CENTER</t>
  </si>
  <si>
    <t>BALCH SPRINGS NURSING HOME</t>
  </si>
  <si>
    <t>BALCH SPRINGS SNF LLC</t>
  </si>
  <si>
    <t>OAKMONT GUEST CARE CENTER LLC</t>
  </si>
  <si>
    <t>Oakmont Guest Care Center LLC</t>
  </si>
  <si>
    <t>GREENVILLE HEALTH &amp; REHABILITATION CENTER</t>
  </si>
  <si>
    <t>GREENVILLE SNF LLC</t>
  </si>
  <si>
    <t>WINDCREST NURSING AND REHABILITATION</t>
  </si>
  <si>
    <t>CARADAY WINDCREST, LLC</t>
  </si>
  <si>
    <t>COLDWATER MANOR</t>
  </si>
  <si>
    <t>SHERMAN</t>
  </si>
  <si>
    <t>45E947</t>
  </si>
  <si>
    <t>Rosenberg Health &amp; Rehabilitation Center</t>
  </si>
  <si>
    <t>LANCASTER LTC PARTNERS INC</t>
  </si>
  <si>
    <t>LANCASTER LTC PARTNERS  INC</t>
  </si>
  <si>
    <t>DESOTO LTC PARTNERS INC</t>
  </si>
  <si>
    <t>Lindan Park Care Center</t>
  </si>
  <si>
    <t>VISTA NURSING AND REHABILITATION CENTER</t>
  </si>
  <si>
    <t>PASADENA SENIOR CARE LLC</t>
  </si>
  <si>
    <t>Estates Healthcare and Rehabilitation Center</t>
  </si>
  <si>
    <t>West Wharton County Hospital District</t>
  </si>
  <si>
    <t>HERITAGE GARDENS REHABILITATION AND HEALTHCARE</t>
  </si>
  <si>
    <t>SIENNA NURSING AND REHABILITATION</t>
  </si>
  <si>
    <t>WINFIELD REHAB &amp; NURSING</t>
  </si>
  <si>
    <t>BRENTWOOD PLACE ONE</t>
  </si>
  <si>
    <t>THE HIGHLANDS GUEST CARE CENTER LLC</t>
  </si>
  <si>
    <t>HERITAGE AT LONGVIEW HEALTHCARE CENTER</t>
  </si>
  <si>
    <t>Longview IV Enterprises, LLC</t>
  </si>
  <si>
    <t>THE PARK IN PLANO</t>
  </si>
  <si>
    <t>MEMPHIS CONVALESCENT CENTER</t>
  </si>
  <si>
    <t>Memphis I Enterprises, LLC</t>
  </si>
  <si>
    <t>HALL</t>
  </si>
  <si>
    <t>TLC EAST NURSING AND REHABILITATION</t>
  </si>
  <si>
    <t>CARADAY TEMPLE EAST, LLC</t>
  </si>
  <si>
    <t>SNYDER OAKS CARE CENTER</t>
  </si>
  <si>
    <t>SCURRY</t>
  </si>
  <si>
    <t>KINGSLAND HILLS CARE CENTER</t>
  </si>
  <si>
    <t>LAWRENCE STREET HEALTHCARE CENTER</t>
  </si>
  <si>
    <t>HSMTXLAWRENCETOMBALL LLC</t>
  </si>
  <si>
    <t>PARADIGM NORTHWEST</t>
  </si>
  <si>
    <t>LUBBOCK HEALTH CARE CENTER</t>
  </si>
  <si>
    <t>Lubbock III Enterprises, LLC</t>
  </si>
  <si>
    <t>LAKE JACKSON HEALTHCARE CENTER</t>
  </si>
  <si>
    <t>Avante Rehabilitation Center</t>
  </si>
  <si>
    <t>CARADAY OF MESQUITE</t>
  </si>
  <si>
    <t>CARADAY MESQUITE, LLC</t>
  </si>
  <si>
    <t>LAKE LODGE NURSING &amp; REHABILITATION</t>
  </si>
  <si>
    <t>Lake Worth I Enterprises, LLC</t>
  </si>
  <si>
    <t>NORTHEAST REHABILITATION AND HEALTHCARE CENTER</t>
  </si>
  <si>
    <t>BRENTWOOD PLACE TWO</t>
  </si>
  <si>
    <t>PARADIGM AT WOODWIND LAKES</t>
  </si>
  <si>
    <t>EDGEWOOD MANOR</t>
  </si>
  <si>
    <t>COLONIAL LIVING AND REHABILITATION OF BELLVILLE</t>
  </si>
  <si>
    <t>AUSTIN</t>
  </si>
  <si>
    <t>ACUTE CARE AND REHAB OF RICHARDSON</t>
  </si>
  <si>
    <t>VR OP LLC Acute Care and Rehab of Richardson</t>
  </si>
  <si>
    <t>Copperas Cove Nursing &amp; Rehabilitation</t>
  </si>
  <si>
    <t>MIDWESTERN HEALTHCARE CENTER</t>
  </si>
  <si>
    <t>MCLEAN CARE CENTER</t>
  </si>
  <si>
    <t>McLean I Enterprises, LLC</t>
  </si>
  <si>
    <t>TERRELL HEALTHCARE CENTER</t>
  </si>
  <si>
    <t>BREMOND NURSING AND REHABILITATION CENTER</t>
  </si>
  <si>
    <t>ROBERTSON</t>
  </si>
  <si>
    <t>SANDHILLS NURSING &amp; REHABILITATION</t>
  </si>
  <si>
    <t>WARD</t>
  </si>
  <si>
    <t>POST NURSING &amp; REHAB CENTER</t>
  </si>
  <si>
    <t>GARZA</t>
  </si>
  <si>
    <t>FLATONIA NURSING CENTER</t>
  </si>
  <si>
    <t>WISTERIA PLACE</t>
  </si>
  <si>
    <t>El Paso Health &amp; Rehabilitation Center</t>
  </si>
  <si>
    <t>TEXHOMA CHRISTIAN CARE CENTER INC</t>
  </si>
  <si>
    <t>CONCHO HEALTH &amp; REHABILITATION CENTER</t>
  </si>
  <si>
    <t>CONCHO</t>
  </si>
  <si>
    <t>BAYWIND VILLAGE SKILLED NURSING &amp; REHAB</t>
  </si>
  <si>
    <t>HANSFORD MANOR</t>
  </si>
  <si>
    <t>HANSFORD</t>
  </si>
  <si>
    <t>MCALLEN NURSING CENTER</t>
  </si>
  <si>
    <t>MCALLEN SNF LLC</t>
  </si>
  <si>
    <t>AZALEA HEIGHTS</t>
  </si>
  <si>
    <t>07/30/2020</t>
  </si>
  <si>
    <t>THE VILLA AT TEXARKANA</t>
  </si>
  <si>
    <t>WINDFLOWER HEALTH CENTER</t>
  </si>
  <si>
    <t>Hemphill County Hospital District</t>
  </si>
  <si>
    <t>Heritage Trails Nursing and Rehabilitation Center</t>
  </si>
  <si>
    <t>PETAL HILL NURSING AND REHABILITATION CENTER</t>
  </si>
  <si>
    <t>REAGAN COUNTY CARE CENTER</t>
  </si>
  <si>
    <t>Reagan Hospital District</t>
  </si>
  <si>
    <t>REAGAN</t>
  </si>
  <si>
    <t>HERITAGE AT TURNER PARK HEALTH &amp; REHAB</t>
  </si>
  <si>
    <t>Stephens Memorial Hospital dba Heritage at Turner Park</t>
  </si>
  <si>
    <t>MARBRIDGE VILLA</t>
  </si>
  <si>
    <t>MARBRIDGE FOUNDATION INC</t>
  </si>
  <si>
    <t>PLEASANT SPRINGS HEALTHCARE CENTER</t>
  </si>
  <si>
    <t>Corrigan LTC Nursing &amp; Rehabilitation</t>
  </si>
  <si>
    <t>COMFORT NURSING AND REHABILITATION CENTER</t>
  </si>
  <si>
    <t>STONECREEK NURSING &amp; REHABILITATION</t>
  </si>
  <si>
    <t>Stonecreek Nursing and Rehabiliation</t>
  </si>
  <si>
    <t>OAKMONT HEALTHCARE AND REHABILITATION CENTER OF KATY</t>
  </si>
  <si>
    <t>FT WORTH SOUTHWEST NURSING CENTER</t>
  </si>
  <si>
    <t>RIVER POINTE OF TRINITY HEALTHCARE AND REHABILITATION CENTER</t>
  </si>
  <si>
    <t>AVALON PLACE KIRBYVILLE</t>
  </si>
  <si>
    <t>BROOKHAVEN NURSING AND REHABILITATION CENTER</t>
  </si>
  <si>
    <t>THE WOODLANDS NURSING AND REHABILITATION CENTER</t>
  </si>
  <si>
    <t>WEST SIDE CAMPUS OF CARE</t>
  </si>
  <si>
    <t>HILL COUNTRY NURSING AND REHAB</t>
  </si>
  <si>
    <t>SILVER CREEK NURSING AND REHABILITATION</t>
  </si>
  <si>
    <t>NORTHGATE HEALTH AND REHABILITATION CENTER</t>
  </si>
  <si>
    <t>OAKMONT HEALTHCARE AND REHABILITATION CENTER OF HUMBLE</t>
  </si>
  <si>
    <t>SAN PEDRO MANOR</t>
  </si>
  <si>
    <t>RIDGECREST RETIREMENT AND HEALTHCARE COMMUNITY</t>
  </si>
  <si>
    <t>COLONIAL NURSING &amp; REHABILITATION CENTER</t>
  </si>
  <si>
    <t>ALAMEDA OAKS NURSING CENTER</t>
  </si>
  <si>
    <t>ALAMEDA OAKS MEDICAL INVESTORS LLC</t>
  </si>
  <si>
    <t>PARKWOOD IN THE PINES</t>
  </si>
  <si>
    <t>FRANKLIN NURSING HOME</t>
  </si>
  <si>
    <t>SUMMER MEADOWS</t>
  </si>
  <si>
    <t>LONGVIEW HILL NURSING AND REHABILITATION CENTER</t>
  </si>
  <si>
    <t>CEDAR RIDGE REHABILITATION AND HEALTHCARE CENTER</t>
  </si>
  <si>
    <t>NEXION HEALTH AT PILOT POINT, INC</t>
  </si>
  <si>
    <t>PARKS HEALTH CENTER</t>
  </si>
  <si>
    <t>PINE GROVE NURSING CENTER</t>
  </si>
  <si>
    <t>CHANDLER NURSING CENTER</t>
  </si>
  <si>
    <t>CARADAY OF CORPUS CHRISTI</t>
  </si>
  <si>
    <t>CARADAY CORPUS CHRISTI, LLC</t>
  </si>
  <si>
    <t>WILLOWBROOK NURSING CENTER</t>
  </si>
  <si>
    <t>PARADIGM AT FIRST COLONY</t>
  </si>
  <si>
    <t>CANEY CREEK NURSING &amp; REHABILITATION</t>
  </si>
  <si>
    <t>BRIARCLIFF HEALTH CENTER</t>
  </si>
  <si>
    <t>LANDMARK OF AMARILLO REHABILITATION AND NURSING CENTER</t>
  </si>
  <si>
    <t>DEER CREEK NURSING AND REHABILITATION</t>
  </si>
  <si>
    <t>SUNRISE NURSING &amp; REHAB CENTER</t>
  </si>
  <si>
    <t>SUMMIT LTC SAN ANTONIO LLC</t>
  </si>
  <si>
    <t>MONUMENT HILL NURSING AND REHABILITATION CENTER</t>
  </si>
  <si>
    <t>PARK PLACE MANOR</t>
  </si>
  <si>
    <t>SOUTH PLACE REHABILITATION AND SKILLED NURSING</t>
  </si>
  <si>
    <t>THE ARBORS HEALTHCARE AND REHABILITATION CENTER</t>
  </si>
  <si>
    <t>PEBBLE CREEK NURSING CENTER</t>
  </si>
  <si>
    <t>El Paso V Enterprises, LLC</t>
  </si>
  <si>
    <t>Hemphill Care Center</t>
  </si>
  <si>
    <t>SABINE</t>
  </si>
  <si>
    <t>GRAHAM OAKS CARE CENTER</t>
  </si>
  <si>
    <t>NEW HOPE MANOR</t>
  </si>
  <si>
    <t>KIRKWOOD MANOR</t>
  </si>
  <si>
    <t>BRIGHTON SENIOR LIVING AT REGENCY VILLAGE</t>
  </si>
  <si>
    <t>TIMBERWOOD NURSING AND REHABILITATION CENTER</t>
  </si>
  <si>
    <t>BOOKER HOSPITAL DISTRICT DBA: TWIN OAKS MANOR</t>
  </si>
  <si>
    <t>LIPSCOMB</t>
  </si>
  <si>
    <t>45F197</t>
  </si>
  <si>
    <t>SILVER PINES NURSING AND REHABILITATION CENTER</t>
  </si>
  <si>
    <t>SMITHVILLE HOSPITAL AUTHORITY</t>
  </si>
  <si>
    <t>OAK RIDGE MANOR</t>
  </si>
  <si>
    <t>MEMORIAL NURSING AND REHABILITATION CENTER</t>
  </si>
  <si>
    <t>MOORE COUNTY HOSPITAL DISTRICT</t>
  </si>
  <si>
    <t>OAK BROOK HEALTH CARE CENTER</t>
  </si>
  <si>
    <t>WHITEHOUSE SNF LLC</t>
  </si>
  <si>
    <t>SOUTHLAND REHABILITATION AND HEALTHCARE CENTER</t>
  </si>
  <si>
    <t>MISSION NURSING AND REHABILITATION CENTER</t>
  </si>
  <si>
    <t>SPINDLETOP HILL NURSING AND REHABILITATION CENTER</t>
  </si>
  <si>
    <t>PARK VILLAGE HEALTHCARE AND REHABILITATION</t>
  </si>
  <si>
    <t>Stephens Memorial Hospital dba Park Village Healthcare and Rehabilitation</t>
  </si>
  <si>
    <t>PARK BEND REHAB, LLC</t>
  </si>
  <si>
    <t>EBONY LAKE NURSING AND REHABILITATION CENTER</t>
  </si>
  <si>
    <t>BRIDGEPORT MEDICAL LODGE</t>
  </si>
  <si>
    <t>GRACY WOODS NURSING CENTER</t>
  </si>
  <si>
    <t>GRACY WOODS SNF LLC</t>
  </si>
  <si>
    <t>WINDSOR HEALTHCARE RESIDENCE</t>
  </si>
  <si>
    <t>BRUSH COUNTRY NURSING AND REHABILITATION</t>
  </si>
  <si>
    <t>HEARTHSTONE NURSING AND REHABILITATION</t>
  </si>
  <si>
    <t>HAYS NURSING AND REHABILITATION CENTER</t>
  </si>
  <si>
    <t>Palma Real</t>
  </si>
  <si>
    <t>SAN PATRICIO</t>
  </si>
  <si>
    <t>WESTERN HILLS NURSING AND REHABILITATION</t>
  </si>
  <si>
    <t>LONGMEADOW HEALTHCARE CENTER</t>
  </si>
  <si>
    <t>AUSTIN WELLNESS &amp; REHABILITATION</t>
  </si>
  <si>
    <t>BEDFORD WELLNESS &amp; REHABILITATION</t>
  </si>
  <si>
    <t>CEDAR HILLS GERIATRIC CENTER</t>
  </si>
  <si>
    <t>REAL</t>
  </si>
  <si>
    <t>COUNTRY TRAILS WELLNESS &amp; REHABILITATION CENTER</t>
  </si>
  <si>
    <t>LOH OPS GRAND SALINE COUNTRY TRAILS LLC</t>
  </si>
  <si>
    <t>LYNWOOD NURSING AND REHABILITATION</t>
  </si>
  <si>
    <t>SLP LEVELLAND, LLC</t>
  </si>
  <si>
    <t>GUADALUPE VALLEY NURSING AND REHABILITATION CENTER</t>
  </si>
  <si>
    <t>LILY SPRINGS REHABILITATION AND HEALTHCARE CENTER</t>
  </si>
  <si>
    <t>NEXION HEALTH AT LAMPASAS, INC</t>
  </si>
  <si>
    <t>LA VIDA SERENA NURSING AND REHABILITATION</t>
  </si>
  <si>
    <t>Del Rio I Enterprises, LLC</t>
  </si>
  <si>
    <t>MAGNOLIA PLACE</t>
  </si>
  <si>
    <t>MARION</t>
  </si>
  <si>
    <t>Winnie L Nursing &amp; Rehabilitation</t>
  </si>
  <si>
    <t>ROWLETT HEALTH AND REHABILITATION CENTER</t>
  </si>
  <si>
    <t>FORNEY LAKE HEALTHCARE, INC</t>
  </si>
  <si>
    <t>VILLAGE CREEK REHABILITATION AND NURSING CENTER</t>
  </si>
  <si>
    <t>PECAN TREE REHAB AND HEALTHCARE CENTER</t>
  </si>
  <si>
    <t>FOCUSED CARE OF GILMER</t>
  </si>
  <si>
    <t>FPACP UPSHUR LLC</t>
  </si>
  <si>
    <t>PARKVIEW SKILLED CARE AND REHABILITATION</t>
  </si>
  <si>
    <t>VCKB MANAGEMENT LTD</t>
  </si>
  <si>
    <t>HOWARD</t>
  </si>
  <si>
    <t>ROCKPORT NURSING AND REHABILITATION CENTER</t>
  </si>
  <si>
    <t>ARANSAS</t>
  </si>
  <si>
    <t>GRANBURY REHAB &amp; NURSING</t>
  </si>
  <si>
    <t>HALLETTSVILLE NURSING AND REHABILITATION CENTER</t>
  </si>
  <si>
    <t>WINDCREST NURSING AND REHABILITATION CENTER</t>
  </si>
  <si>
    <t>COUNTRY CARE MANOR</t>
  </si>
  <si>
    <t>BEXAR COUNTY HOSPITAL DISTRICT</t>
  </si>
  <si>
    <t>PFLUGERVILLE CARE CENTER</t>
  </si>
  <si>
    <t>SOUTHBROOKE MANOR NURSING AND REHABILITATION CENTER</t>
  </si>
  <si>
    <t>REGENT CARE CENTER OF LAREDO</t>
  </si>
  <si>
    <t>REGENT CARE CENTER OF LAREDO LP</t>
  </si>
  <si>
    <t>RJ MERIDIAN CARE OF SAN ANTONIO</t>
  </si>
  <si>
    <t>RJ MERIDIAN CARE OF SAN ANTONIO LTD</t>
  </si>
  <si>
    <t>WESTWARD TRAILS NURSING AND REHABILITATION</t>
  </si>
  <si>
    <t>Westward I Enterprises, LLC</t>
  </si>
  <si>
    <t>CHEROKEE ROSE NURSING &amp; REHABILITATION</t>
  </si>
  <si>
    <t>Glen Rose I Enterprises, LLC</t>
  </si>
  <si>
    <t>OAKLAND MANOR NURSING CENTER</t>
  </si>
  <si>
    <t>SONGBIRD LODGE</t>
  </si>
  <si>
    <t>FOCUSED CARE AT FORT STOCKTON</t>
  </si>
  <si>
    <t>PECOS</t>
  </si>
  <si>
    <t>MEDINA VALLEY HEALTH &amp; REHABILITATION CENTER</t>
  </si>
  <si>
    <t>DOGWOOD TRAILS MANOR</t>
  </si>
  <si>
    <t>Woodville II Enterprises, LLC</t>
  </si>
  <si>
    <t>CUERO NURSING AND REHABILITATION CENTER</t>
  </si>
  <si>
    <t>LIVE OAK NURSING AND REHABILITATION CENTER</t>
  </si>
  <si>
    <t>LIVE OAK</t>
  </si>
  <si>
    <t>FOCUSED CARE AT BEECHNUT</t>
  </si>
  <si>
    <t>FPACP BEECHNUT LLC</t>
  </si>
  <si>
    <t>RUNNINGWATER DRAW CARE CENTER INC</t>
  </si>
  <si>
    <t>BRIARCLIFF NURSING AND REHABILITATION CENTER</t>
  </si>
  <si>
    <t>CASCADES AT PORT ARTHUR</t>
  </si>
  <si>
    <t>Windsor Nursing and Rehablilitation Center of San Diego</t>
  </si>
  <si>
    <t>DUVAL</t>
  </si>
  <si>
    <t>PARK MANOR OF MCKINNEY</t>
  </si>
  <si>
    <t>SOLIDAGO HEALTH AND REHABILITATION</t>
  </si>
  <si>
    <t>LEGEND OAKS HEALTHCARE AND REHABILITATION CENTER GLADEWATER</t>
  </si>
  <si>
    <t>SAN ANTONIO RESIDENCE AND REHABILITATION CENTER</t>
  </si>
  <si>
    <t>PRAIRIE HOUSE LIVING CENTER</t>
  </si>
  <si>
    <t>BRIARCLIFF SKILLED NURSING FACILITY</t>
  </si>
  <si>
    <t>CASCADES AT GALVESTON</t>
  </si>
  <si>
    <t>CASCADES AT GALVESTON REHAB LP</t>
  </si>
  <si>
    <t>BLUEBONNET NURSING &amp; REHABILITATION</t>
  </si>
  <si>
    <t>Karnes I Enterprises, LLC</t>
  </si>
  <si>
    <t>MEMORIAL HEALTH CARE CENTER</t>
  </si>
  <si>
    <t>SEMINOLE HOSPITAL DISTRICT OF GAINES COUNTY TEXAS</t>
  </si>
  <si>
    <t>GAINES</t>
  </si>
  <si>
    <t>CAMBRIDGE HEALTH AND REHABILITATION CENTER</t>
  </si>
  <si>
    <t>RIVERVIEW NURSING &amp; REHABILITATION</t>
  </si>
  <si>
    <t>BOERNE NURSING OPERATIONS, LLC</t>
  </si>
  <si>
    <t>MATAGORDA NURSING &amp; REHABILITATION CENTER</t>
  </si>
  <si>
    <t>HERITAGE OAKS NURSING AND REHABILITATION CENTER</t>
  </si>
  <si>
    <t>LA BAHIA NURSING &amp; REHABILITATION</t>
  </si>
  <si>
    <t>Goliad I Enterprises, LLC</t>
  </si>
  <si>
    <t>GOLIAD</t>
  </si>
  <si>
    <t>PARADIGM AT THE PINES</t>
  </si>
  <si>
    <t>WINDSOR LAS PALMAS NURSING AND REHABILITATION CENTER</t>
  </si>
  <si>
    <t>RIVERWOOD HEALTHCARE</t>
  </si>
  <si>
    <t>Adar Healthcare, LLC dba Riverwood Healthcare</t>
  </si>
  <si>
    <t>MADISON</t>
  </si>
  <si>
    <t>ROSEWOOD REHABILITATION AND CARE CENTER</t>
  </si>
  <si>
    <t>PRAIRIE MEADOWS REHABILITATION AND HEALTHCARE CENTER</t>
  </si>
  <si>
    <t>HERITAGE PLAZA NURSING CENTER</t>
  </si>
  <si>
    <t>REUNION PLAZA SENIOR CARE AND REHABILITATION CENTER</t>
  </si>
  <si>
    <t>WINDCREST HEALTH &amp; REHABILITATION</t>
  </si>
  <si>
    <t>Palo Pinto General Hospital</t>
  </si>
  <si>
    <t>WEST OAKS NURSING &amp; REHABILITATION</t>
  </si>
  <si>
    <t>CROSS TIMBERS REHABILITATION AND HEALTHCARE CENTER</t>
  </si>
  <si>
    <t>RIVER RIDGE NURSING &amp; REHABILITATION</t>
  </si>
  <si>
    <t>FALCON LAKE NURSING HOME, LLC</t>
  </si>
  <si>
    <t>Falcon Lake Nursing Home, LLC</t>
  </si>
  <si>
    <t>ZAPATA</t>
  </si>
  <si>
    <t>WILLOW PARK REHABILITATION AND HEALTHCARE CENTER</t>
  </si>
  <si>
    <t>GOODALL WITCHER NURSING FACILITY</t>
  </si>
  <si>
    <t>GRACY WOODS II LIVING CENTER</t>
  </si>
  <si>
    <t>THE VILLAGE AT HERITAGE OAKS</t>
  </si>
  <si>
    <t>SOUTHWEST LTC  CORSICANA LLC</t>
  </si>
  <si>
    <t>HARLINGEN NURSING AND REHABILITATION CENTER</t>
  </si>
  <si>
    <t>BEACON HARBOR HEALTHCARE AND REHABILITATION</t>
  </si>
  <si>
    <t>MYRTLE SPRINGS HEALTHCARE, INC</t>
  </si>
  <si>
    <t>LEGACY AT TOWN CREEK</t>
  </si>
  <si>
    <t>THE MEADOWS HEALTH AND REHABILITATION CENTER</t>
  </si>
  <si>
    <t>PARK PLACE CARE CENTER</t>
  </si>
  <si>
    <t>YOAKUM NURSING AND REHABILITATION CENTER</t>
  </si>
  <si>
    <t>PARADIGM AT WESTBURY</t>
  </si>
  <si>
    <t>THE PHOENIX POSTACUTE</t>
  </si>
  <si>
    <t>Oak Village Healthcare</t>
  </si>
  <si>
    <t>REGENCY HOUSE</t>
  </si>
  <si>
    <t>HOLLAND LAKE REHABILITATION AND WELLNESS CENTER</t>
  </si>
  <si>
    <t>WILLIAMSBURG VILLAGE HEALTHCARE CAMPUS</t>
  </si>
  <si>
    <t>WHISPERING PINES LODGE</t>
  </si>
  <si>
    <t>Longview III Enterprises, LLC</t>
  </si>
  <si>
    <t>MESA SPRINGS HEALTHCARE CENTER</t>
  </si>
  <si>
    <t>BAYOU PINES CARE CENTER</t>
  </si>
  <si>
    <t>SCTW HEALTH CARE CENTER INC</t>
  </si>
  <si>
    <t>SPRING BRANCH TRANSITIONAL CARE CENTER</t>
  </si>
  <si>
    <t>LEGEND HEALTHCARE AND REHABILITATION  PARIS</t>
  </si>
  <si>
    <t>STONEGATE NURSING AND REHABILITATION</t>
  </si>
  <si>
    <t>MARINE CREEK NURSING &amp; REHABILITATION</t>
  </si>
  <si>
    <t>MERIDIAN CARE OF HEBBRONVILLE</t>
  </si>
  <si>
    <t>RJ MERIDIAN CARE OF HEBBRONVILLE LTD</t>
  </si>
  <si>
    <t>JIM HOGG</t>
  </si>
  <si>
    <t>PARK PLACE NURSING &amp; REHABILITATION CENTER</t>
  </si>
  <si>
    <t>COASTAL PALMS NURSING &amp; REHABILITATION</t>
  </si>
  <si>
    <t>EDINBURG NURSING AND REHABILITATION CENTER</t>
  </si>
  <si>
    <t>ST JOSEPH MANOR</t>
  </si>
  <si>
    <t>BURLESON COUNTY HOSPITAL DISTRICT</t>
  </si>
  <si>
    <t>ARBORETUM NURSING AND REHABILITATION CENTER OF WINNIE</t>
  </si>
  <si>
    <t>Chambers County</t>
  </si>
  <si>
    <t>CHAMBERS</t>
  </si>
  <si>
    <t>WESTON INN NURSING AND REHABILITATION</t>
  </si>
  <si>
    <t>BURLESON ST JOSEPH MANOR</t>
  </si>
  <si>
    <t>BURLESON</t>
  </si>
  <si>
    <t>BRENHAM NURSING AND REHABILITATION CENTER</t>
  </si>
  <si>
    <t>KINGSVILLE NURSING AND REHABILITATION CENTER</t>
  </si>
  <si>
    <t>VICTORIA GARDENS OF FRISCO</t>
  </si>
  <si>
    <t>PM MANAGEMENT - FRISCO NC LLC</t>
  </si>
  <si>
    <t>PARK MANOR OF SOUTH BELT</t>
  </si>
  <si>
    <t>REGENT CARE CENTER OF EL PASO</t>
  </si>
  <si>
    <t>REGENT CARE CENTER OF OAKWELL FARMS</t>
  </si>
  <si>
    <t>Coryell County Memorial Hospital Authority</t>
  </si>
  <si>
    <t>FOCUSED CARE AT BURNET BAY</t>
  </si>
  <si>
    <t>SUMMIT NURSING &amp; REHAB OF SAN AUGUSTINE</t>
  </si>
  <si>
    <t>SUMMIT LTC SAN AUGUSTINE LLC</t>
  </si>
  <si>
    <t>FOCUSED CARE AT WEBSTER</t>
  </si>
  <si>
    <t>FPACP WEBSTER, LLC</t>
  </si>
  <si>
    <t>PARK BEND HEALTH CENTER</t>
  </si>
  <si>
    <t>HERITAGE NURSING &amp; REHABILITATION</t>
  </si>
  <si>
    <t>SAGECREST ALZHEIMERS CARE CENTER</t>
  </si>
  <si>
    <t>CORYELL HEALTH REHABLIVING AT THE MEADOWS</t>
  </si>
  <si>
    <t>REGENT CARE AT MEDICAL CENTER</t>
  </si>
  <si>
    <t>REGENT CARE CENTER OF SAN ANTONIO III LIMITED PARTNERSHIP</t>
  </si>
  <si>
    <t>PARK MANOR OF CONROE</t>
  </si>
  <si>
    <t>GULF POINTE PLAZA</t>
  </si>
  <si>
    <t>COLONIAL LIVING AND REHABILITATION OF SEALY</t>
  </si>
  <si>
    <t>THE MILDRED &amp; SHIRLEY L GARRISON GERIATRIC EDUCATION AND CARE CENTER</t>
  </si>
  <si>
    <t>HILLTOP PARK REHABILITATION AND CARE CENTER</t>
  </si>
  <si>
    <t>PARKER COUNTY HOSPITAL DISTRICT</t>
  </si>
  <si>
    <t>THE WATERTON AT COWHORN CREEK</t>
  </si>
  <si>
    <t>REGENT CARE CENTER OF WOODWAY</t>
  </si>
  <si>
    <t>SAGEBROOK NURSING AND REHABILITATION</t>
  </si>
  <si>
    <t>ARBROOK PLAZA</t>
  </si>
  <si>
    <t>PERMIAN RESIDENTIAL CARE CENTER</t>
  </si>
  <si>
    <t>ANDREWS COUNTY HOSPITAL DISTRICT</t>
  </si>
  <si>
    <t>ANDREWS</t>
  </si>
  <si>
    <t>STONE OAK CARE CENTER</t>
  </si>
  <si>
    <t>CASTLE PINES HEALTH AND REHABILITATION</t>
  </si>
  <si>
    <t>Lufkin I Enterprises, LLC</t>
  </si>
  <si>
    <t>SETTLERS RIDGE CARE CENTER</t>
  </si>
  <si>
    <t>THE EDEN OF LAS COLINAS</t>
  </si>
  <si>
    <t>PARK MANOR OF CYPRESS STATION</t>
  </si>
  <si>
    <t>PARK MANOR OF HUMBLE</t>
  </si>
  <si>
    <t>MYSTIC PARK NURSING AND REHABILITATION CENTER</t>
  </si>
  <si>
    <t>SENIOR CARE AT DENTON POST ACUTE CARE</t>
  </si>
  <si>
    <t>BRINKER SCC LLC</t>
  </si>
  <si>
    <t>WESLEY WOODS HEALTH &amp; REHABILITATION</t>
  </si>
  <si>
    <t>LAMPSTAND NURSING AND REHABILITATION</t>
  </si>
  <si>
    <t>College Station II Enterprises, LLC</t>
  </si>
  <si>
    <t>KELLER OAKS HEALTHCARE CENTER</t>
  </si>
  <si>
    <t>VISTA RIDGE NURSING &amp; REHABILITATION CENTER</t>
  </si>
  <si>
    <t>PM MANAGEMENT - LEWISVILLE NC LLC</t>
  </si>
  <si>
    <t>WESLACO NURSING AND REHABILITATION CENTER</t>
  </si>
  <si>
    <t>WINTERS PARK NURSING AND REHABILITATION CENTER</t>
  </si>
  <si>
    <t>PM MANAGEMENT - GARLAND NC LLC</t>
  </si>
  <si>
    <t>FOCUSED CARE AT PASADENA</t>
  </si>
  <si>
    <t>PARK MANOR OF WESTCHASE</t>
  </si>
  <si>
    <t>EAST VIEW HEALTHCARE</t>
  </si>
  <si>
    <t>CIMARRON PLACE HEALTH &amp; REHABILITATION</t>
  </si>
  <si>
    <t>PARK MANOR OF QUAIL VALLEY</t>
  </si>
  <si>
    <t>BROWNSVILLE NURSING AND REHABILITATION CENTER</t>
  </si>
  <si>
    <t>THE PLAZA AT RICHARDSON</t>
  </si>
  <si>
    <t>RIDGMAR MEDICAL LODGE</t>
  </si>
  <si>
    <t>GRAPEVINE MEDICAL LODGE</t>
  </si>
  <si>
    <t>SAN ANGELO NURSING AND REHAB</t>
  </si>
  <si>
    <t>ANSON HOSPITAL DISTRICT</t>
  </si>
  <si>
    <t>BAYBROOKE VILLAGE CARE AND REHAB CENTER</t>
  </si>
  <si>
    <t>WEST OAKS NURSING AND REHABILITATION CENTER</t>
  </si>
  <si>
    <t>GOLDEN CREEK HEALTHCARE AND REHABILITATION CENTER</t>
  </si>
  <si>
    <t>FOCUSED CARE AT ORANGE</t>
  </si>
  <si>
    <t>THE PLAZA AT LUBBOCK</t>
  </si>
  <si>
    <t>THE HOMESTEAD OF SHERMAN</t>
  </si>
  <si>
    <t>CORPUS CHRISTI NURSING AND REHABILITATION CENTER</t>
  </si>
  <si>
    <t>SILVER TREE NURSING AND REHABILITATION CENTER</t>
  </si>
  <si>
    <t>RIVER HILLS HEALTH AND REHABILITATION CENTER</t>
  </si>
  <si>
    <t>CRESTVIEW COURT</t>
  </si>
  <si>
    <t>FAIRFIELD NURSING &amp; REHABILITATION CENTER</t>
  </si>
  <si>
    <t>LEGEND OAKS HEALTHCARE AND REHABILITATION CENTER  SAN ANTONIO</t>
  </si>
  <si>
    <t>FOCUSED CARE AT WESTWOOD</t>
  </si>
  <si>
    <t>FPACP HOUSTON, LLC</t>
  </si>
  <si>
    <t>RIO GRANDE CITY NURSING AND REHABILITATION CENTER</t>
  </si>
  <si>
    <t>TOWN EAST REHABILITATION AND HEALTHCARE CENTER</t>
  </si>
  <si>
    <t>HUEBNER CREEK HEALTH &amp; REHABILITATION CENTER</t>
  </si>
  <si>
    <t>MANSFIELD MEDICAL LODGE</t>
  </si>
  <si>
    <t>EMERALD HILLS REHABILITATION AND HEALTHCARE CENTER</t>
  </si>
  <si>
    <t>TRAIL LAKE NURSING &amp; REHABILITATION</t>
  </si>
  <si>
    <t>THE MADISON ON MARSH</t>
  </si>
  <si>
    <t>MATADOR HEALTH AND REHABILITATION CENTER</t>
  </si>
  <si>
    <t>MOTLEY</t>
  </si>
  <si>
    <t>THE HEIGHTS OF GONZALES</t>
  </si>
  <si>
    <t>FOUNDERS PLAZA NURSING &amp; REHAB</t>
  </si>
  <si>
    <t>LEGEND OAKS HEALTHCARE AND REHABILITATION CENTER  NORTHWEST HOUSTON</t>
  </si>
  <si>
    <t>MAVERICK NURSING AND REHABILITATION CENTER</t>
  </si>
  <si>
    <t>GREEN OAKS NURSING AND REHABILITATION</t>
  </si>
  <si>
    <t>STALLINGS COURT NURSING AND REHABILITATION</t>
  </si>
  <si>
    <t>MATLOCK PLACE HEALTH &amp; REHABILITATION CENTER</t>
  </si>
  <si>
    <t>THE COURTYARDS AT PASADENA</t>
  </si>
  <si>
    <t>SENIOR CARE HEALTH &amp; REHABILITATION CENTER  WICHITA FALLS</t>
  </si>
  <si>
    <t>PRESTONWOOD REHABILITATION &amp; NURSING CENTER INC</t>
  </si>
  <si>
    <t>SONTERRA HEALTH CENTER</t>
  </si>
  <si>
    <t>PRAIRIE ESTATES</t>
  </si>
  <si>
    <t>GREEN VALLEY HEALTHCARE AND REHABILITATION CENTER</t>
  </si>
  <si>
    <t>PARK MANOR OF TOMBALL</t>
  </si>
  <si>
    <t>CROWLEY NURSING AND REHABILITATION</t>
  </si>
  <si>
    <t>MIDLAND MEDICAL LODGE</t>
  </si>
  <si>
    <t>ELGIN NURSING AND REHABILITATION CENTER</t>
  </si>
  <si>
    <t>THE WATERTON HEALTHCARE AND REHABILITATION</t>
  </si>
  <si>
    <t>MILLBROOK HEALTHCARE AND REHABILITATION CENTER</t>
  </si>
  <si>
    <t>Bluebonnet Healthcare, Inc.</t>
  </si>
  <si>
    <t>DUNCANVILLE HEALTHCARE AND REHABILITATION CENTER</t>
  </si>
  <si>
    <t>THE HEIGHTS</t>
  </si>
  <si>
    <t>HERITAGE HOUSE OF MARSHALL HEALTH &amp; REHABILITATION CENTER</t>
  </si>
  <si>
    <t>NACOGDOCHES COUNTY HOSPITAL DISTRICT</t>
  </si>
  <si>
    <t>HARBOR LAKES NURSING AND REHABILITATION CENTER</t>
  </si>
  <si>
    <t>SUNDANCE INN HEALTH CENTER</t>
  </si>
  <si>
    <t>Brighton Senior Living of Katy</t>
  </si>
  <si>
    <t>West Coke County Hospital District</t>
  </si>
  <si>
    <t>10/01/2020</t>
  </si>
  <si>
    <t>PROVIDENCE PARK REHABILITATION AND SKILLED NURSING</t>
  </si>
  <si>
    <t>DECATUR MEDICAL LODGE</t>
  </si>
  <si>
    <t>TUSCANY VILLAGE</t>
  </si>
  <si>
    <t>RIDGEVIEW REHABILITATION AND SKILLED NURSING</t>
  </si>
  <si>
    <t>MASON CREEK TRANSITIONAL CARE OF KATY</t>
  </si>
  <si>
    <t>GARNET HILL REHABILITATION AND SKILLED CARE</t>
  </si>
  <si>
    <t>THE REHABILITATION &amp; WELLNESS CENTRE OF DALLAS</t>
  </si>
  <si>
    <t>PARK VALLEY INN HEALTH CENTER</t>
  </si>
  <si>
    <t>CYPRESS HEALTHCARE AND REHABILITATION CENTER</t>
  </si>
  <si>
    <t>THE COLONNADES AT REFLECTION BAY</t>
  </si>
  <si>
    <t>FOCUSED CARE AT CEDAR BAYOU</t>
  </si>
  <si>
    <t>FPACP CEDAR BAYOU, LLC</t>
  </si>
  <si>
    <t>Brighton Senior Living of Cypress</t>
  </si>
  <si>
    <t>COLLEGE PARK REHABILITATION AND CARE CENTER</t>
  </si>
  <si>
    <t>JEFFERSON NURSING AND REHABILITATION CENTER</t>
  </si>
  <si>
    <t>HEWITT NURSING AND REHABILITATION</t>
  </si>
  <si>
    <t>GRANITE MESA HEALTH CENTER</t>
  </si>
  <si>
    <t>FOCUSED CARE AT SUMMER PLACE</t>
  </si>
  <si>
    <t>VILLA TOSCANA AT CYPRESS WOODS</t>
  </si>
  <si>
    <t>ROYSE CITY MEDICAL LODGE</t>
  </si>
  <si>
    <t>TRUCARE LIVING CENTERSCOLUMBUS</t>
  </si>
  <si>
    <t>THE HEIGHTS ON HUEBNER</t>
  </si>
  <si>
    <t>COPPERFIELD HEALTHCARE AND REHABILITATION</t>
  </si>
  <si>
    <t>COPPERAS HOLLOW NURSING &amp; REHABILITATION CENTER</t>
  </si>
  <si>
    <t>BASTROP LOST PINES NURSING AND REHABILITATION CENTER</t>
  </si>
  <si>
    <t>BANDERA NURSING &amp; REHABILITATION</t>
  </si>
  <si>
    <t>THE BELMONT AT TWIN CREEKS</t>
  </si>
  <si>
    <t>ROCK CREEK HEALTH AND REHABILITATION</t>
  </si>
  <si>
    <t>LEGEND OAKS HEALTHCARE AND REHABILITATION  NORTH AUSTIN</t>
  </si>
  <si>
    <t>GREENHILL VILLAS</t>
  </si>
  <si>
    <t>CIBOLO CREEK</t>
  </si>
  <si>
    <t>PFLUGERVILLE NURSING AND REHABILITATION CENTER</t>
  </si>
  <si>
    <t>MISTY WILLOW HEALTHCARE AND REHABILITATION CENTER</t>
  </si>
  <si>
    <t>BRIGHTON SENIOR LIVING OF TOMBALL</t>
  </si>
  <si>
    <t>THE CARLYLE AT STONEBRIDGE PARK</t>
  </si>
  <si>
    <t>SANDY LAKE REHABILITATION AND CARE CENTER</t>
  </si>
  <si>
    <t>PECAN VALLEY REHABILITATION AND HEALTHCARE</t>
  </si>
  <si>
    <t>CALAVARAS CREEK HEALTHCARE LLC</t>
  </si>
  <si>
    <t>RIVERSIDE NURSING AND REHABILITATION CENTER</t>
  </si>
  <si>
    <t>SHINNERY OAKS COMMUNITY</t>
  </si>
  <si>
    <t>YOAKUM COUNTY</t>
  </si>
  <si>
    <t>YOAKUM</t>
  </si>
  <si>
    <t>LEGEND OAKS HEALTHCARE AND REHABILITATION  ENNIS</t>
  </si>
  <si>
    <t>CAPSTONE HEALTHCARE ESTATES AT VETERANS MEMORIAL</t>
  </si>
  <si>
    <t>CAPSTONE VM HOLDINGS LP</t>
  </si>
  <si>
    <t>FORT WORTH TRANSITIONAL CARE CENTER</t>
  </si>
  <si>
    <t>SAN REMO</t>
  </si>
  <si>
    <t>TRUCARE LIVING CENTERS</t>
  </si>
  <si>
    <t>BRODIE RANCH NURSING AND REHABILITATION CENTER</t>
  </si>
  <si>
    <t>PECAN BAYOU NURSING AND REHABILITATION</t>
  </si>
  <si>
    <t>DEERBROOK SKILLED NURSING AND REHAB CENTER</t>
  </si>
  <si>
    <t>BRENTWOOD PLACE FOUR</t>
  </si>
  <si>
    <t>THE HEIGHTS OF TYLER</t>
  </si>
  <si>
    <t>RIDGECREST HEALTHCARE AND REHABILITATION CENTER</t>
  </si>
  <si>
    <t>LEGEND OAKS HEALTHCARE AND REHABILITATIONKYLE</t>
  </si>
  <si>
    <t>PARK MANOR OF THE WOODLANDS</t>
  </si>
  <si>
    <t>ONION CREEK NURSING AND REHABILITATION CENTER</t>
  </si>
  <si>
    <t>LAS PALMAS</t>
  </si>
  <si>
    <t>COUNTY OF LA SALLE</t>
  </si>
  <si>
    <t>LA SALLE</t>
  </si>
  <si>
    <t>LAKEWEST REHABILITATION AND SKILLED CARE</t>
  </si>
  <si>
    <t>THE WESLEYAN SKILLED NURSING AND REHABILITATION</t>
  </si>
  <si>
    <t>WESTOVER HILLS REHABILITATION AND HEALTHCARE</t>
  </si>
  <si>
    <t>SAGE TERRACE HEALTHCARE, INC</t>
  </si>
  <si>
    <t>Forrest Park Nursing &amp; Rehabilitation</t>
  </si>
  <si>
    <t>LOS ARCOS DEL NORTE CARE CENTER</t>
  </si>
  <si>
    <t>SOUTHPARK MEADOWS NURSING AND REHABILITATION CENTER</t>
  </si>
  <si>
    <t>HERITAGE HOUSE AT PARIS REHAB &amp; NURSING</t>
  </si>
  <si>
    <t>PARIS SNF LLC</t>
  </si>
  <si>
    <t>THE ATRIUM OF BELLMEAD</t>
  </si>
  <si>
    <t>CANTON OAKS</t>
  </si>
  <si>
    <t>EPIC NURSING &amp; REHABILITATION</t>
  </si>
  <si>
    <t>THE RIO AT MISSION TRAILS</t>
  </si>
  <si>
    <t>LEGEND OAKS HEALTHCARE AND REHABILITATION  WEST SAN ANTONIO</t>
  </si>
  <si>
    <t>SOLERA AT WEST HOUSTON</t>
  </si>
  <si>
    <t>SAN GABRIEL REHABILITATION AND CARE CENTER</t>
  </si>
  <si>
    <t>BAYWOOD CROSSING REHABILITATION &amp; HEALTHCARE CENTER</t>
  </si>
  <si>
    <t>THE HILLCREST OF NORTH DALLAS</t>
  </si>
  <si>
    <t>CAPSTONE HEALTHCARE ESTATES ON OREM</t>
  </si>
  <si>
    <t>Capstone-Houston OpCo LLC</t>
  </si>
  <si>
    <t>CORINTH REHABILITATION SUITES ON THE PARKWAY</t>
  </si>
  <si>
    <t>THE HARRISON AT HERITAGE</t>
  </si>
  <si>
    <t>LAREDO NURSING AND REHABILITATION CENTER</t>
  </si>
  <si>
    <t>WINDMILL NURSING &amp; REHAB CENTER</t>
  </si>
  <si>
    <t>LAKESIDE NURSING AND REHABILITATION CENTER</t>
  </si>
  <si>
    <t>THE SPRINGS HEALTHCARE AND REHABILITATION</t>
  </si>
  <si>
    <t>EDGEWOOD REHABILITATION AND CARE CENTER</t>
  </si>
  <si>
    <t>THE CRESCENT</t>
  </si>
  <si>
    <t>LAS COLINAS OF WESTOVER</t>
  </si>
  <si>
    <t>HUNTERS POND REHABILITATION AND HEALTHCARE</t>
  </si>
  <si>
    <t>11/01/2019</t>
  </si>
  <si>
    <t>THE REHAB SUITES AT MAGNOLIA CROSSING</t>
  </si>
  <si>
    <t>REMARKABLE HEALTHCARE OF DALLAS</t>
  </si>
  <si>
    <t>Jon McPike</t>
  </si>
  <si>
    <t>WINDSOR HOUSTON</t>
  </si>
  <si>
    <t>BROADMOOR MEDICAL LODGE</t>
  </si>
  <si>
    <t>CAPROCK NURSING &amp; REHABILITATION</t>
  </si>
  <si>
    <t>ABRI AT EDINBURG</t>
  </si>
  <si>
    <t>ROYAL MANOR</t>
  </si>
  <si>
    <t>BRIDGECREST REHABILITATION SUITES</t>
  </si>
  <si>
    <t>BEL AIR AT TERAVISTA</t>
  </si>
  <si>
    <t>ST TERESA NURSING &amp; REHAB CENTER</t>
  </si>
  <si>
    <t>El Paso VI Enterprises, LLC</t>
  </si>
  <si>
    <t>Stonemere Rehabilitation Center</t>
  </si>
  <si>
    <t>LEGACIES NURSING AND REHABILITATION</t>
  </si>
  <si>
    <t>AMARILLO CENTER FOR SKILLED CARE</t>
  </si>
  <si>
    <t>THE HEIGHTS OF TOMBALL</t>
  </si>
  <si>
    <t>THE HEIGHTS OF NORTH HOUSTON</t>
  </si>
  <si>
    <t>ARBOR HILLS REHABILITATION AND HEALTHCARE CENTER</t>
  </si>
  <si>
    <t>NEXION HEALTH AT EAGLE LAKE, INC</t>
  </si>
  <si>
    <t>ACCEL AT WILLOW BEND</t>
  </si>
  <si>
    <t>Coronado at Stone Oak</t>
  </si>
  <si>
    <t>THE VILLAGES ON MACARTHUR</t>
  </si>
  <si>
    <t>THE BROADMOOR AT CREEKSIDE PARK</t>
  </si>
  <si>
    <t>TWIN PINES NORTH NURSING AND REHABILITATION CENTER</t>
  </si>
  <si>
    <t>THE SHOAL</t>
  </si>
  <si>
    <t>BELLVILLE HOSPITAL DISTRICT</t>
  </si>
  <si>
    <t>WINDSOR QUAIL VALLEY POSTACUTE HEALTHCARE</t>
  </si>
  <si>
    <t>BELTERRA HEALTH &amp; REHAB</t>
  </si>
  <si>
    <t>WILLOW PARK REHABILITATION AND CARE CENTER</t>
  </si>
  <si>
    <t>TREVISO TRANSITIONAL CARE</t>
  </si>
  <si>
    <t>HOLLYMEAD</t>
  </si>
  <si>
    <t>PARK MANOR BEE CAVE</t>
  </si>
  <si>
    <t>BIG SPRING CENTER FOR SKILLED CARE</t>
  </si>
  <si>
    <t>Big Spring I Enterprises, LLC</t>
  </si>
  <si>
    <t>SILVER SPRING</t>
  </si>
  <si>
    <t>Sorrento</t>
  </si>
  <si>
    <t>MIDLOTHIAN HEALTHCARE CENTER</t>
  </si>
  <si>
    <t>WEST HOUSTON REHABILITATION AND HEALTHCARE CENTER</t>
  </si>
  <si>
    <t>ST GILES NURSING AND REHABILITATION CENTER</t>
  </si>
  <si>
    <t>El Paso IV Enterprises, LLC</t>
  </si>
  <si>
    <t>FALCON RIDGE REHABILITATION</t>
  </si>
  <si>
    <t>CROSSROADS NURSING &amp; REHABILITATION</t>
  </si>
  <si>
    <t>Hearne I Enterprises, LLC</t>
  </si>
  <si>
    <t>LEGEND OAKS HEALTHCARE AND REHABILITATION  NEW BRAUNFELS</t>
  </si>
  <si>
    <t>WINDSOR CALALLEN</t>
  </si>
  <si>
    <t>West Rest Haven</t>
  </si>
  <si>
    <t>City of West</t>
  </si>
  <si>
    <t>LEXINGTON MEDICAL LODGE</t>
  </si>
  <si>
    <t>LAS VENTANAS DE SOCORRO</t>
  </si>
  <si>
    <t>THE LODGE AT BEAR CREEK</t>
  </si>
  <si>
    <t>FOX HOLLOW POST ACUTE</t>
  </si>
  <si>
    <t>Windemere at Westover Hills</t>
  </si>
  <si>
    <t>SAN SABA NURSING &amp; REHABILITATION</t>
  </si>
  <si>
    <t>SAN SABA</t>
  </si>
  <si>
    <t>FORUM PARKWAY HEALTH &amp; REHABILITATION</t>
  </si>
  <si>
    <t>SIMPSON PLACE</t>
  </si>
  <si>
    <t>SP ALF OPS CO, LLC</t>
  </si>
  <si>
    <t>The Enclave</t>
  </si>
  <si>
    <t>LEGEND OAKS HEALTHCARE AND REHABILITATION  WAXAHACHIE</t>
  </si>
  <si>
    <t>TRUCARE LIVING CENTERS  SELMA</t>
  </si>
  <si>
    <t>THE BRAZOS OF WACO</t>
  </si>
  <si>
    <t>MID VALLEY NURSING &amp; REHABILITATION</t>
  </si>
  <si>
    <t>LEGEND OAKS HEALTHCARE AND REHABILITATION  FORT WORTH</t>
  </si>
  <si>
    <t>LEGEND OAKS HEALTHCARE AND REHABILITATION GARLAND</t>
  </si>
  <si>
    <t>LA HACIENDA DE PAZ REHABILITATION AND CARE CENTER</t>
  </si>
  <si>
    <t>BRIGHTPOINTE AT LYTLE LAKE</t>
  </si>
  <si>
    <t>PALOMINO PLACE</t>
  </si>
  <si>
    <t>STERLING OAKS REHABILITATION</t>
  </si>
  <si>
    <t>TRINITY REHABILITATION &amp; HEALTHCARE CENTER</t>
  </si>
  <si>
    <t>THE HEIGHTS OF BULVERDE</t>
  </si>
  <si>
    <t>CARRARA</t>
  </si>
  <si>
    <t>CIMARRON PARK NURSING AND REHABILITATION CENTER</t>
  </si>
  <si>
    <t>CEDAR POINTE HEALTH AND WELLNESS CENTER</t>
  </si>
  <si>
    <t>APPLE SPRINGS HEALTHCARE, INC</t>
  </si>
  <si>
    <t>Ashton Medical Lodge</t>
  </si>
  <si>
    <t>Midland County Hospital District</t>
  </si>
  <si>
    <t>ACCEL AT COLLEGE STATION</t>
  </si>
  <si>
    <t>KILLEEN NURSING &amp; REHABILITATION</t>
  </si>
  <si>
    <t>The Reserve at Richardson</t>
  </si>
  <si>
    <t>ROLLINGBROOK REHABILITATION AND HEALTHCARE CENTER</t>
  </si>
  <si>
    <t>THE HEIGHTS OF ALAMO</t>
  </si>
  <si>
    <t>TERRA BELLA HEALTH AND WELLNESS SUITES</t>
  </si>
  <si>
    <t>CITY PARK CARE CENTER LLC</t>
  </si>
  <si>
    <t>BONNE VIE</t>
  </si>
  <si>
    <t>MISSION VALLEY NURSING AND TRANSITIONAL CARE</t>
  </si>
  <si>
    <t>St. Anthony's Care Center</t>
  </si>
  <si>
    <t>FIVE POINTS NURSING AND REHABILITATION</t>
  </si>
  <si>
    <t>SEDONA TRACE HEALTH AND WELLNESS CENTER</t>
  </si>
  <si>
    <t>THE PREMIER SNF OF ALICE</t>
  </si>
  <si>
    <t>LAS BRISAS REHABILITATION AND WELLNESS SUITES</t>
  </si>
  <si>
    <t>HIGHLAND PARK REHABILITATION &amp; NURSING CENTER</t>
  </si>
  <si>
    <t>COUNTRY VIEW LIVING</t>
  </si>
  <si>
    <t>CASTRO COUNTY HOSPITAL DISTRICT</t>
  </si>
  <si>
    <t>Advanced Health &amp; Rehab Center of Garland</t>
  </si>
  <si>
    <t>CRIMSON HEIGHTS HEALTH &amp; WELLNESS</t>
  </si>
  <si>
    <t>MCKAY HEALTH CARE LLC</t>
  </si>
  <si>
    <t>LAS ALTURAS NURSING &amp; TRANSITIONAL CARE</t>
  </si>
  <si>
    <t>LEGACY AT JACKSONVILLE</t>
  </si>
  <si>
    <t>CYPRESS CREEK REHABILITATION AND HEALTHCARE CENTER</t>
  </si>
  <si>
    <t>HOMESTEAD NURSING AND REHABILITATION OF HILLSBORO</t>
  </si>
  <si>
    <t>ADVANCED REHABILITATION AND HEALTHCARE OF ATHENS</t>
  </si>
  <si>
    <t>TOWERS NURSING HOME</t>
  </si>
  <si>
    <t>HARBOR VALLEY HEALTH AND REHABILITATION</t>
  </si>
  <si>
    <t>The Heights on Valley Ranch</t>
  </si>
  <si>
    <t>BETHANY SENIOR LIVING</t>
  </si>
  <si>
    <t>Cedar Hollow Rehabilitation Center</t>
  </si>
  <si>
    <t>MISSION RIDGE REHAB &amp; NURSING CENTER</t>
  </si>
  <si>
    <t>Refugio II Enterprises, LLC</t>
  </si>
  <si>
    <t>REFUGIO</t>
  </si>
  <si>
    <t>SUN VALLEY REHABILITATION AND HEALTHCARE CENTER</t>
  </si>
  <si>
    <t>10/22/2020</t>
  </si>
  <si>
    <t>ROCKDALE ESTATES &amp; REHABILITATION</t>
  </si>
  <si>
    <t>BLUEBONNET POINT WELLNESS, LLC</t>
  </si>
  <si>
    <t>11/09/2020</t>
  </si>
  <si>
    <t>STARR COUNTY NURSING AND TRANSITIONAL CARE</t>
  </si>
  <si>
    <t>10/29/2020</t>
  </si>
  <si>
    <t>MESA VIEW SENIOR LIVING</t>
  </si>
  <si>
    <t>HEMPHILL COUNTY HOSPITAL DISTRICT</t>
  </si>
  <si>
    <t>HEMPHILL</t>
  </si>
  <si>
    <t>THE WOODLANDS</t>
  </si>
  <si>
    <t>MABANK NURSING CENTER</t>
  </si>
  <si>
    <t>Stephens Memorial Hospital dba Mabank Nursing Center</t>
  </si>
  <si>
    <t>QIPP Year 7 Ineligible Facilities</t>
  </si>
  <si>
    <t xml:space="preserve">The below facilities submitted an enrollment application, but are ineligible to participate in the QIPP program period. </t>
  </si>
  <si>
    <t>CLAREWOOD HOUSE EXTENDED CARE CENTER</t>
  </si>
  <si>
    <t>Clarewood House, Inc.</t>
  </si>
  <si>
    <t>TOWN HALL ESTATES ARLINGTON INC</t>
  </si>
  <si>
    <t>HIGHLAND PINES NURSING HOME</t>
  </si>
  <si>
    <t>HP NURSING &amp; REHAB LLC</t>
  </si>
  <si>
    <t>MADISONVILLE CARE CENTER</t>
  </si>
  <si>
    <t>Madisonville II Enterprises, LLC</t>
  </si>
  <si>
    <t>VERNON REHABILITATION AND NURSING CENTER</t>
  </si>
  <si>
    <t>4301 HOSPITAL DR OPERATIONS LLC</t>
  </si>
  <si>
    <t>BROOKDALE GALLERIA</t>
  </si>
  <si>
    <t>SH OPCO GALLERIA, LLC</t>
  </si>
  <si>
    <t>No Data</t>
  </si>
  <si>
    <t>MEDICARE ONLY</t>
  </si>
  <si>
    <t>ESTATES AT SHAVANO PARK</t>
  </si>
  <si>
    <t>GO OPERATIONS 3, LLC</t>
  </si>
  <si>
    <t>Opened 2021</t>
  </si>
  <si>
    <t>THE BRIXTON AT HORSESHOE BAY</t>
  </si>
  <si>
    <t>THE BRIXTON AT HORSESHOE BAY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</si>
</sst>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&quot;$&quot;* #,##0_);_(&quot;$&quot;* \(#,##0\);_(&quot;$&quot;* &quot;-&quot;??_);_(@_)"/>
    <numFmt numFmtId="168" formatCode="_(&quot;$&quot;* #,##0.00000000000_);_(&quot;$&quot;* \(#,##0.00000000000\);_(&quot;$&quot;* &quot;-&quot;??_);_(@_)"/>
  </numFmts>
  <fonts count="1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7FF"/>
        <bgColor rgb="FFC0C0C0"/>
      </patternFill>
    </fill>
    <fill>
      <patternFill patternType="solid">
        <fgColor rgb="FFD9D9FF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EC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3" applyFont="1" applyAlignment="1">
      <alignment vertical="center" wrapText="1"/>
    </xf>
    <xf numFmtId="0" fontId="2" fillId="2" borderId="1" xfId="3" applyFont="1" applyFill="1" applyBorder="1"/>
    <xf numFmtId="10" fontId="2" fillId="0" borderId="0" xfId="4" applyNumberFormat="1" applyFont="1" applyFill="1" applyBorder="1" applyAlignment="1">
      <alignment horizontal="center" vertical="center"/>
    </xf>
    <xf numFmtId="0" fontId="2" fillId="3" borderId="1" xfId="3" applyFont="1" applyFill="1" applyBorder="1"/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" fillId="4" borderId="1" xfId="3" applyFont="1" applyFill="1" applyBorder="1"/>
    <xf numFmtId="3" fontId="2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2" fillId="5" borderId="2" xfId="3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left"/>
    </xf>
    <xf numFmtId="0" fontId="2" fillId="3" borderId="3" xfId="3" applyFont="1" applyFill="1" applyBorder="1" applyAlignment="1">
      <alignment horizontal="left"/>
    </xf>
    <xf numFmtId="0" fontId="2" fillId="4" borderId="3" xfId="3" applyFont="1" applyFill="1" applyBorder="1" applyAlignment="1">
      <alignment horizontal="left"/>
    </xf>
    <xf numFmtId="0" fontId="2" fillId="5" borderId="4" xfId="3" applyFont="1" applyFill="1" applyBorder="1" applyAlignment="1">
      <alignment horizontal="left"/>
    </xf>
    <xf numFmtId="0" fontId="3" fillId="6" borderId="5" xfId="0" applyFont="1" applyFill="1" applyBorder="1" applyAlignment="1">
      <alignment horizontal="center" vertical="center" wrapText="1"/>
    </xf>
    <xf numFmtId="10" fontId="2" fillId="2" borderId="1" xfId="3" applyNumberFormat="1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0" fontId="2" fillId="5" borderId="1" xfId="3" applyFont="1" applyFill="1" applyBorder="1" applyAlignment="1">
      <alignment horizontal="center"/>
    </xf>
    <xf numFmtId="3" fontId="2" fillId="3" borderId="1" xfId="3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7" fontId="0" fillId="0" borderId="0" xfId="0" applyNumberFormat="1"/>
    <xf numFmtId="0" fontId="5" fillId="0" borderId="4" xfId="6" applyBorder="1" applyAlignment="1">
      <alignment wrapText="1"/>
    </xf>
    <xf numFmtId="167" fontId="5" fillId="0" borderId="2" xfId="7" applyNumberFormat="1" applyFont="1" applyBorder="1" applyAlignment="1">
      <alignment horizontal="right" vertical="center" wrapText="1"/>
    </xf>
    <xf numFmtId="44" fontId="0" fillId="0" borderId="0" xfId="0" applyNumberFormat="1"/>
    <xf numFmtId="0" fontId="5" fillId="0" borderId="9" xfId="6" applyBorder="1" applyAlignment="1">
      <alignment horizontal="right" wrapText="1"/>
    </xf>
    <xf numFmtId="167" fontId="5" fillId="0" borderId="6" xfId="7" applyNumberFormat="1" applyFont="1" applyBorder="1" applyAlignment="1">
      <alignment horizontal="right" vertical="center" wrapText="1"/>
    </xf>
    <xf numFmtId="0" fontId="5" fillId="0" borderId="10" xfId="6" applyBorder="1" applyAlignment="1">
      <alignment horizontal="right" wrapText="1"/>
    </xf>
    <xf numFmtId="167" fontId="5" fillId="0" borderId="5" xfId="7" applyNumberFormat="1" applyFont="1" applyBorder="1" applyAlignment="1">
      <alignment horizontal="right" vertical="center" wrapText="1"/>
    </xf>
    <xf numFmtId="0" fontId="5" fillId="0" borderId="0" xfId="6" applyAlignment="1">
      <alignment horizontal="right" wrapText="1"/>
    </xf>
    <xf numFmtId="167" fontId="5" fillId="0" borderId="0" xfId="7" applyNumberFormat="1" applyFont="1" applyAlignment="1">
      <alignment horizontal="right" vertical="center" wrapText="1"/>
    </xf>
    <xf numFmtId="0" fontId="5" fillId="0" borderId="4" xfId="6" applyBorder="1" applyAlignment="1">
      <alignment vertical="center" wrapText="1"/>
    </xf>
    <xf numFmtId="10" fontId="5" fillId="0" borderId="2" xfId="8" applyNumberFormat="1" applyFont="1" applyFill="1" applyBorder="1" applyAlignment="1">
      <alignment vertical="center" wrapText="1"/>
    </xf>
    <xf numFmtId="0" fontId="5" fillId="0" borderId="9" xfId="6" applyBorder="1" applyAlignment="1">
      <alignment vertical="center" wrapText="1"/>
    </xf>
    <xf numFmtId="165" fontId="5" fillId="0" borderId="6" xfId="2" applyNumberFormat="1" applyFont="1" applyFill="1" applyBorder="1" applyAlignment="1">
      <alignment vertical="center" wrapText="1"/>
    </xf>
    <xf numFmtId="167" fontId="5" fillId="0" borderId="6" xfId="7" applyNumberFormat="1" applyFont="1" applyFill="1" applyBorder="1" applyAlignment="1">
      <alignment vertical="center" wrapText="1"/>
    </xf>
    <xf numFmtId="0" fontId="5" fillId="0" borderId="9" xfId="6" applyBorder="1" applyAlignment="1">
      <alignment horizontal="right" vertical="center" wrapText="1"/>
    </xf>
    <xf numFmtId="167" fontId="5" fillId="0" borderId="5" xfId="7" applyNumberFormat="1" applyFont="1" applyFill="1" applyBorder="1" applyAlignment="1">
      <alignment vertical="center" wrapText="1"/>
    </xf>
    <xf numFmtId="0" fontId="5" fillId="0" borderId="2" xfId="6" applyBorder="1" applyAlignment="1">
      <alignment vertical="center" wrapText="1"/>
    </xf>
    <xf numFmtId="167" fontId="9" fillId="0" borderId="6" xfId="7" applyNumberFormat="1" applyFont="1" applyFill="1" applyBorder="1" applyAlignment="1">
      <alignment vertical="center" wrapText="1"/>
    </xf>
    <xf numFmtId="0" fontId="5" fillId="0" borderId="5" xfId="6" applyBorder="1" applyAlignment="1">
      <alignment vertical="center" wrapText="1"/>
    </xf>
    <xf numFmtId="168" fontId="0" fillId="0" borderId="0" xfId="0" applyNumberFormat="1"/>
    <xf numFmtId="167" fontId="9" fillId="0" borderId="2" xfId="7" applyNumberFormat="1" applyFont="1" applyFill="1" applyBorder="1" applyAlignment="1">
      <alignment vertical="center" wrapText="1"/>
    </xf>
    <xf numFmtId="9" fontId="5" fillId="0" borderId="10" xfId="6" applyNumberFormat="1" applyBorder="1" applyAlignment="1">
      <alignment vertical="center" wrapText="1"/>
    </xf>
    <xf numFmtId="167" fontId="9" fillId="0" borderId="5" xfId="7" applyNumberFormat="1" applyFont="1" applyFill="1" applyBorder="1" applyAlignment="1">
      <alignment vertical="center" wrapText="1"/>
    </xf>
    <xf numFmtId="0" fontId="5" fillId="0" borderId="0" xfId="6" applyAlignment="1">
      <alignment vertical="center" wrapText="1"/>
    </xf>
    <xf numFmtId="167" fontId="9" fillId="0" borderId="0" xfId="7" applyNumberFormat="1" applyFont="1" applyBorder="1" applyAlignment="1">
      <alignment vertical="center" wrapText="1"/>
    </xf>
    <xf numFmtId="0" fontId="9" fillId="0" borderId="12" xfId="6" applyFont="1" applyBorder="1" applyAlignment="1">
      <alignment vertical="center" wrapText="1"/>
    </xf>
    <xf numFmtId="0" fontId="5" fillId="0" borderId="13" xfId="6" applyBorder="1"/>
    <xf numFmtId="10" fontId="5" fillId="0" borderId="14" xfId="2" applyNumberFormat="1" applyFont="1" applyFill="1" applyBorder="1" applyAlignment="1">
      <alignment vertical="center" wrapText="1"/>
    </xf>
    <xf numFmtId="167" fontId="9" fillId="0" borderId="15" xfId="7" applyNumberFormat="1" applyFont="1" applyFill="1" applyBorder="1"/>
    <xf numFmtId="0" fontId="5" fillId="0" borderId="14" xfId="6" applyBorder="1"/>
    <xf numFmtId="167" fontId="5" fillId="0" borderId="15" xfId="6" applyNumberFormat="1" applyBorder="1"/>
    <xf numFmtId="0" fontId="9" fillId="0" borderId="14" xfId="6" applyFont="1" applyBorder="1" applyAlignment="1">
      <alignment vertical="center" wrapText="1"/>
    </xf>
    <xf numFmtId="10" fontId="5" fillId="0" borderId="14" xfId="6" applyNumberFormat="1" applyBorder="1" applyAlignment="1">
      <alignment vertical="center" wrapText="1"/>
    </xf>
    <xf numFmtId="0" fontId="5" fillId="0" borderId="14" xfId="0" applyFont="1" applyBorder="1"/>
    <xf numFmtId="167" fontId="5" fillId="0" borderId="15" xfId="0" applyNumberFormat="1" applyFont="1" applyBorder="1"/>
    <xf numFmtId="0" fontId="9" fillId="0" borderId="14" xfId="0" applyFont="1" applyBorder="1" applyAlignment="1">
      <alignment wrapText="1"/>
    </xf>
    <xf numFmtId="10" fontId="5" fillId="0" borderId="16" xfId="0" applyNumberFormat="1" applyFont="1" applyBorder="1"/>
    <xf numFmtId="167" fontId="9" fillId="0" borderId="17" xfId="0" applyNumberFormat="1" applyFont="1" applyBorder="1"/>
    <xf numFmtId="0" fontId="11" fillId="8" borderId="1" xfId="5" applyFont="1" applyFill="1" applyBorder="1" applyAlignment="1">
      <alignment horizontal="center" vertical="center" wrapText="1"/>
    </xf>
    <xf numFmtId="0" fontId="3" fillId="9" borderId="1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3" fillId="10" borderId="1" xfId="5" applyFont="1" applyFill="1" applyBorder="1" applyAlignment="1">
      <alignment horizontal="center" vertical="center" wrapText="1"/>
    </xf>
    <xf numFmtId="0" fontId="3" fillId="11" borderId="1" xfId="5" applyFont="1" applyFill="1" applyBorder="1" applyAlignment="1">
      <alignment horizontal="center" vertical="center" wrapText="1"/>
    </xf>
    <xf numFmtId="0" fontId="3" fillId="12" borderId="1" xfId="5" applyFont="1" applyFill="1" applyBorder="1" applyAlignment="1">
      <alignment horizontal="center" vertical="center" wrapText="1"/>
    </xf>
    <xf numFmtId="0" fontId="3" fillId="13" borderId="1" xfId="5" applyFont="1" applyFill="1" applyBorder="1" applyAlignment="1">
      <alignment horizontal="center" vertical="center" wrapText="1"/>
    </xf>
    <xf numFmtId="44" fontId="11" fillId="15" borderId="19" xfId="5" applyNumberFormat="1" applyFont="1" applyFill="1" applyBorder="1" applyAlignment="1">
      <alignment horizontal="center" vertical="center" wrapText="1"/>
    </xf>
    <xf numFmtId="44" fontId="3" fillId="16" borderId="19" xfId="5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" fillId="0" borderId="1" xfId="5" applyBorder="1" applyAlignment="1">
      <alignment horizontal="left"/>
    </xf>
    <xf numFmtId="14" fontId="1" fillId="0" borderId="1" xfId="5" applyNumberFormat="1" applyBorder="1" applyAlignment="1">
      <alignment horizontal="left"/>
    </xf>
    <xf numFmtId="164" fontId="1" fillId="0" borderId="1" xfId="17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2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166" fontId="1" fillId="0" borderId="1" xfId="2" applyNumberFormat="1" applyFont="1" applyBorder="1" applyAlignment="1">
      <alignment horizontal="left" vertical="center"/>
    </xf>
    <xf numFmtId="167" fontId="1" fillId="0" borderId="1" xfId="11" applyNumberFormat="1" applyFont="1" applyBorder="1" applyAlignment="1">
      <alignment horizontal="center" vertical="center"/>
    </xf>
    <xf numFmtId="167" fontId="1" fillId="0" borderId="1" xfId="12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left" vertical="center"/>
    </xf>
    <xf numFmtId="44" fontId="1" fillId="0" borderId="19" xfId="13" applyNumberFormat="1" applyFont="1" applyFill="1" applyBorder="1" applyAlignment="1">
      <alignment horizontal="center" vertical="center"/>
    </xf>
    <xf numFmtId="164" fontId="13" fillId="0" borderId="18" xfId="9" applyNumberFormat="1" applyFont="1" applyBorder="1"/>
    <xf numFmtId="167" fontId="13" fillId="0" borderId="18" xfId="10" applyNumberFormat="1" applyFont="1" applyFill="1" applyBorder="1"/>
    <xf numFmtId="0" fontId="14" fillId="0" borderId="0" xfId="0" applyFont="1"/>
    <xf numFmtId="167" fontId="13" fillId="0" borderId="19" xfId="9" applyNumberFormat="1" applyFont="1" applyBorder="1"/>
    <xf numFmtId="10" fontId="1" fillId="0" borderId="1" xfId="2" applyNumberFormat="1" applyFont="1" applyBorder="1" applyAlignment="1">
      <alignment horizontal="left"/>
    </xf>
    <xf numFmtId="10" fontId="15" fillId="0" borderId="1" xfId="2" applyNumberFormat="1" applyFont="1" applyBorder="1" applyAlignment="1">
      <alignment horizontal="left"/>
    </xf>
    <xf numFmtId="0" fontId="2" fillId="0" borderId="0" xfId="3" applyFont="1" applyAlignment="1">
      <alignment horizontal="right" vertical="center" wrapText="1"/>
    </xf>
    <xf numFmtId="14" fontId="2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1" xfId="5" applyFont="1" applyBorder="1" applyAlignment="1">
      <alignment horizontal="left"/>
    </xf>
    <xf numFmtId="164" fontId="1" fillId="0" borderId="1" xfId="17" applyNumberFormat="1" applyFont="1" applyFill="1" applyBorder="1" applyAlignment="1">
      <alignment horizontal="left"/>
    </xf>
    <xf numFmtId="0" fontId="9" fillId="10" borderId="3" xfId="6" applyFont="1" applyFill="1" applyBorder="1" applyAlignment="1">
      <alignment horizontal="center" vertical="center" wrapText="1"/>
    </xf>
    <xf numFmtId="0" fontId="9" fillId="10" borderId="8" xfId="6" applyFont="1" applyFill="1" applyBorder="1" applyAlignment="1">
      <alignment horizontal="center" vertical="center" wrapText="1"/>
    </xf>
    <xf numFmtId="0" fontId="9" fillId="14" borderId="3" xfId="6" applyFont="1" applyFill="1" applyBorder="1" applyAlignment="1">
      <alignment horizontal="center" vertical="center" wrapText="1"/>
    </xf>
    <xf numFmtId="0" fontId="9" fillId="14" borderId="8" xfId="6" applyFont="1" applyFill="1" applyBorder="1" applyAlignment="1">
      <alignment horizontal="center" vertical="center" wrapText="1"/>
    </xf>
    <xf numFmtId="0" fontId="9" fillId="14" borderId="4" xfId="6" applyFont="1" applyFill="1" applyBorder="1" applyAlignment="1">
      <alignment horizontal="center" vertical="center" wrapText="1"/>
    </xf>
    <xf numFmtId="0" fontId="9" fillId="14" borderId="11" xfId="6" applyFont="1" applyFill="1" applyBorder="1" applyAlignment="1">
      <alignment horizontal="center" vertical="center" wrapText="1"/>
    </xf>
    <xf numFmtId="0" fontId="2" fillId="0" borderId="0" xfId="3" applyFont="1" applyAlignment="1">
      <alignment horizontal="right" vertical="center" wrapText="1"/>
    </xf>
  </cellXfs>
  <cellStyles count="22">
    <cellStyle name="Comma" xfId="1" builtinId="3"/>
    <cellStyle name="Comma 2" xfId="17" xr:uid="{5D567131-5A1B-4EF8-8A0B-738FF711BAE7}"/>
    <cellStyle name="Comma 3" xfId="14" xr:uid="{A6FFADFA-D278-46E7-BEBC-E80618DF7E1E}"/>
    <cellStyle name="Comma 4 2" xfId="9" xr:uid="{DB0AA7DD-CB97-437F-B4A7-250CE37C1860}"/>
    <cellStyle name="Currency 2" xfId="20" xr:uid="{39CA17D8-2397-49E3-BC98-18232745F10D}"/>
    <cellStyle name="Currency 2 2" xfId="7" xr:uid="{AD6B1DD8-4BB8-41E9-A517-FB0726F773B7}"/>
    <cellStyle name="Currency 3" xfId="10" xr:uid="{35DC12D0-D1B9-4788-8125-E658D4391F85}"/>
    <cellStyle name="Currency 4 2" xfId="12" xr:uid="{0D2CFD8E-E702-4783-819E-A00CF5AB3486}"/>
    <cellStyle name="Normal" xfId="0" builtinId="0"/>
    <cellStyle name="Normal 2" xfId="3" xr:uid="{09AF983D-C2F4-4516-B9E1-D0C93D324246}"/>
    <cellStyle name="Normal 2 2" xfId="5" xr:uid="{83646118-A48C-4B60-9C08-119309B743CC}"/>
    <cellStyle name="Normal 2 2 2" xfId="16" xr:uid="{DF5F0924-9980-4266-A3D5-FEF1B8677751}"/>
    <cellStyle name="Normal 2 2 2 2" xfId="18" xr:uid="{CF857695-93FE-4FE6-8932-5B0B4B6FA2E8}"/>
    <cellStyle name="Normal 2 3 2 2" xfId="19" xr:uid="{A908B381-6B03-4A3A-AED7-D1EAA4F465C5}"/>
    <cellStyle name="Normal 4 2" xfId="6" xr:uid="{6BF0C8BE-68C2-4292-A88D-D8BED4D019BF}"/>
    <cellStyle name="Normal 6 2" xfId="11" xr:uid="{95C7A4EA-7E7A-4596-A6D5-E51038CF8CDC}"/>
    <cellStyle name="Percent" xfId="2" builtinId="5"/>
    <cellStyle name="Percent 2" xfId="4" xr:uid="{C5D542A4-ABC7-4A0B-AC7D-220676AE4A91}"/>
    <cellStyle name="Percent 2 2" xfId="8" xr:uid="{94507912-F674-4519-A513-6816EE7F019C}"/>
    <cellStyle name="Percent 2 3" xfId="15" xr:uid="{9BB59F99-5603-453B-B52E-79AD35804D63}"/>
    <cellStyle name="Percent 3" xfId="21" xr:uid="{62D1E679-6736-4B99-BD51-B9ECE176F640}"/>
    <cellStyle name="Percent 4 2" xfId="13" xr:uid="{6A538987-2AA8-4F18-8C8E-04107FCA8F97}"/>
  </cellStyles>
  <dxfs count="0"/>
  <tableStyles count="0" defaultTableStyle="TableStyleMedium2" defaultPivotStyle="PivotStyleLight16"/>
  <colors>
    <mruColors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2</xdr:row>
      <xdr:rowOff>171450</xdr:rowOff>
    </xdr:from>
    <xdr:to>
      <xdr:col>10</xdr:col>
      <xdr:colOff>37230</xdr:colOff>
      <xdr:row>38</xdr:row>
      <xdr:rowOff>361073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88EF6D-B2E9-4F0A-8185-5852B9743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7745" y="681990"/>
          <a:ext cx="7259085" cy="7360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olfe02/AppData/Local/Microsoft/Windows/Temporary%20Internet%20Files/Content.Outlook/911ECPKA/20170605%20Funding%20for%20PMPM%20for%20A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hhsc/fs/ra/ltss/QIPP/Year%203%20Workpapers/Year%203%20Capitation%20and%20IGT/QIPP%20Year%203%20(Funding,%20Enrollment,%20Targets,%20&amp;%20Component%20Values)%20-%20Updated%20Januar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hhsc/fs/ra/ltss/QIPP/Year%203%20Workpapers/Yr%203%20Scorecard%20(Shanon)%20v1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ding/Desktop/Report%20Docs/TylerFiles/Model%20Template_Draft_Comp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load"/>
      <sheetName val="For AA"/>
      <sheetName val="PlanCode"/>
      <sheetName val="Funding"/>
      <sheetName val="NSGO IGT 1st 6 Months"/>
      <sheetName val="List Plus Days"/>
      <sheetName val="FY2019_ALL_Target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Funding"/>
      <sheetName val="Original Enrollment Data"/>
      <sheetName val="Metric Targets"/>
      <sheetName val="Monthly Results"/>
      <sheetName val="Quarterly Results"/>
      <sheetName val="Member Months"/>
      <sheetName val="QRU Data"/>
      <sheetName val=" Sep-Feb Comp Values"/>
      <sheetName val="Mar-Aug Comp Values 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PP Scorecard"/>
      <sheetName val="QIPP Breakout"/>
      <sheetName val="Payments"/>
      <sheetName val="Monthly Results"/>
      <sheetName val="Quarterly Results"/>
      <sheetName val="Member Months"/>
      <sheetName val="QRU Data"/>
      <sheetName val="Calculation Check"/>
      <sheetName val="Final Comp Values"/>
      <sheetName val="Metric Targets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85" dT="2023-04-13T13:14:38.17" personId="{00000000-0000-0000-0000-000000000000}" id="{A5EE55CF-E799-40A5-9258-FA60646C2766}">
    <text>New facility ID previously listed as 4254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9F31-DFA5-485C-B6CA-E39E140494E8}">
  <dimension ref="B1:E39"/>
  <sheetViews>
    <sheetView workbookViewId="0">
      <selection activeCell="C9" sqref="C9"/>
    </sheetView>
  </sheetViews>
  <sheetFormatPr defaultColWidth="8.69921875" defaultRowHeight="15" x14ac:dyDescent="0.2"/>
  <cols>
    <col min="1" max="1" width="5.09765625" customWidth="1"/>
    <col min="2" max="2" width="22.5" customWidth="1"/>
    <col min="3" max="3" width="15.19921875" customWidth="1"/>
    <col min="4" max="4" width="13.19921875" customWidth="1"/>
    <col min="5" max="5" width="22.09765625" bestFit="1" customWidth="1"/>
  </cols>
  <sheetData>
    <row r="1" spans="2:5" ht="25.5" customHeight="1" x14ac:dyDescent="0.2">
      <c r="B1" s="109" t="s">
        <v>0</v>
      </c>
      <c r="C1" s="110"/>
    </row>
    <row r="2" spans="2:5" ht="15" customHeight="1" x14ac:dyDescent="0.2">
      <c r="B2" s="111" t="s">
        <v>1</v>
      </c>
      <c r="C2" s="112"/>
      <c r="E2" s="34"/>
    </row>
    <row r="3" spans="2:5" x14ac:dyDescent="0.2">
      <c r="B3" s="35" t="s">
        <v>2</v>
      </c>
      <c r="C3" s="36">
        <v>1100000000</v>
      </c>
      <c r="D3" s="37"/>
    </row>
    <row r="4" spans="2:5" x14ac:dyDescent="0.2">
      <c r="B4" s="38" t="s">
        <v>3</v>
      </c>
      <c r="C4" s="39">
        <f>ROUND(C3*C8,2)</f>
        <v>432190000</v>
      </c>
    </row>
    <row r="5" spans="2:5" x14ac:dyDescent="0.2">
      <c r="B5" s="40" t="s">
        <v>4</v>
      </c>
      <c r="C5" s="41">
        <f>C3*(1-C8)</f>
        <v>667810000</v>
      </c>
    </row>
    <row r="6" spans="2:5" x14ac:dyDescent="0.2">
      <c r="B6" s="42"/>
      <c r="C6" s="43"/>
    </row>
    <row r="7" spans="2:5" ht="15" customHeight="1" x14ac:dyDescent="0.2">
      <c r="B7" s="111" t="s">
        <v>5</v>
      </c>
      <c r="C7" s="112"/>
    </row>
    <row r="8" spans="2:5" x14ac:dyDescent="0.2">
      <c r="B8" s="44" t="s">
        <v>6</v>
      </c>
      <c r="C8" s="45">
        <v>0.39290000000000003</v>
      </c>
    </row>
    <row r="9" spans="2:5" x14ac:dyDescent="0.2">
      <c r="B9" s="46" t="s">
        <v>7</v>
      </c>
      <c r="C9" s="47">
        <v>1.25E-3</v>
      </c>
    </row>
    <row r="10" spans="2:5" x14ac:dyDescent="0.2">
      <c r="B10" s="46" t="s">
        <v>8</v>
      </c>
      <c r="C10" s="47">
        <v>1.7500000000000002E-2</v>
      </c>
    </row>
    <row r="11" spans="2:5" ht="18" customHeight="1" x14ac:dyDescent="0.2">
      <c r="B11" s="46" t="s">
        <v>9</v>
      </c>
      <c r="C11" s="47">
        <v>1.7500000000000002E-2</v>
      </c>
    </row>
    <row r="12" spans="2:5" ht="11.25" customHeight="1" x14ac:dyDescent="0.2">
      <c r="B12" s="46"/>
      <c r="C12" s="48"/>
    </row>
    <row r="13" spans="2:5" x14ac:dyDescent="0.2">
      <c r="B13" s="46" t="s">
        <v>10</v>
      </c>
      <c r="C13" s="48">
        <f>+C3</f>
        <v>1100000000</v>
      </c>
    </row>
    <row r="14" spans="2:5" x14ac:dyDescent="0.2">
      <c r="B14" s="49" t="s">
        <v>11</v>
      </c>
      <c r="C14" s="48">
        <f>C13*C9</f>
        <v>1375000</v>
      </c>
    </row>
    <row r="15" spans="2:5" x14ac:dyDescent="0.2">
      <c r="B15" s="49" t="s">
        <v>12</v>
      </c>
      <c r="C15" s="48">
        <f>C13*C10</f>
        <v>19250000</v>
      </c>
    </row>
    <row r="16" spans="2:5" x14ac:dyDescent="0.2">
      <c r="B16" s="49" t="s">
        <v>13</v>
      </c>
      <c r="C16" s="50">
        <f>C13*C11</f>
        <v>19250000</v>
      </c>
    </row>
    <row r="17" spans="2:5" x14ac:dyDescent="0.2">
      <c r="B17" s="51" t="s">
        <v>14</v>
      </c>
      <c r="C17" s="52">
        <f>C13-C14-C15-C16</f>
        <v>1060125000</v>
      </c>
    </row>
    <row r="18" spans="2:5" ht="11.25" customHeight="1" x14ac:dyDescent="0.2">
      <c r="B18" s="46"/>
      <c r="C18" s="48"/>
    </row>
    <row r="19" spans="2:5" x14ac:dyDescent="0.2">
      <c r="B19" s="53" t="s">
        <v>15</v>
      </c>
      <c r="C19" s="50">
        <f>C4</f>
        <v>432190000</v>
      </c>
      <c r="E19" s="54"/>
    </row>
    <row r="20" spans="2:5" ht="18" customHeight="1" x14ac:dyDescent="0.2">
      <c r="B20" s="44" t="s">
        <v>16</v>
      </c>
      <c r="C20" s="55">
        <f>+C19+(C19*B21)</f>
        <v>466765200</v>
      </c>
      <c r="E20" s="34"/>
    </row>
    <row r="21" spans="2:5" ht="11.25" customHeight="1" x14ac:dyDescent="0.2">
      <c r="B21" s="56">
        <v>0.08</v>
      </c>
      <c r="C21" s="57"/>
    </row>
    <row r="22" spans="2:5" x14ac:dyDescent="0.2">
      <c r="B22" s="58"/>
      <c r="C22" s="59"/>
    </row>
    <row r="23" spans="2:5" ht="14.1" customHeight="1" thickBot="1" x14ac:dyDescent="0.25">
      <c r="B23" s="113" t="s">
        <v>17</v>
      </c>
      <c r="C23" s="114"/>
    </row>
    <row r="24" spans="2:5" x14ac:dyDescent="0.2">
      <c r="B24" s="60" t="s">
        <v>18</v>
      </c>
      <c r="C24" s="61"/>
    </row>
    <row r="25" spans="2:5" x14ac:dyDescent="0.2">
      <c r="B25" s="62">
        <v>1.1000000000000001</v>
      </c>
      <c r="C25" s="63">
        <f>C4*B25</f>
        <v>475409000.00000006</v>
      </c>
    </row>
    <row r="26" spans="2:5" ht="7.5" customHeight="1" x14ac:dyDescent="0.2">
      <c r="B26" s="64"/>
      <c r="C26" s="65"/>
    </row>
    <row r="27" spans="2:5" ht="25.5" x14ac:dyDescent="0.2">
      <c r="B27" s="66" t="s">
        <v>19</v>
      </c>
      <c r="C27" s="65"/>
    </row>
    <row r="28" spans="2:5" x14ac:dyDescent="0.2">
      <c r="B28" s="67">
        <v>0.4</v>
      </c>
      <c r="C28" s="63">
        <f>(C17-C25-C34)*B28</f>
        <v>163486400</v>
      </c>
    </row>
    <row r="29" spans="2:5" ht="7.5" customHeight="1" x14ac:dyDescent="0.2">
      <c r="B29" s="64"/>
      <c r="C29" s="65"/>
    </row>
    <row r="30" spans="2:5" ht="25.5" x14ac:dyDescent="0.2">
      <c r="B30" s="66" t="s">
        <v>20</v>
      </c>
      <c r="C30" s="65"/>
    </row>
    <row r="31" spans="2:5" x14ac:dyDescent="0.2">
      <c r="B31" s="67">
        <v>0.6</v>
      </c>
      <c r="C31" s="63">
        <f>(C17-C25-C34)*B31</f>
        <v>245229600</v>
      </c>
    </row>
    <row r="32" spans="2:5" ht="8.25" customHeight="1" x14ac:dyDescent="0.2">
      <c r="B32" s="68"/>
      <c r="C32" s="69"/>
    </row>
    <row r="33" spans="2:3" ht="19.5" customHeight="1" x14ac:dyDescent="0.2">
      <c r="B33" s="70" t="s">
        <v>21</v>
      </c>
      <c r="C33" s="69"/>
    </row>
    <row r="34" spans="2:3" ht="15.75" thickBot="1" x14ac:dyDescent="0.25">
      <c r="B34" s="71">
        <f>0.16</f>
        <v>0.16</v>
      </c>
      <c r="C34" s="72">
        <f>B34*C3</f>
        <v>176000000</v>
      </c>
    </row>
    <row r="39" spans="2:3" ht="102" customHeight="1" x14ac:dyDescent="0.2"/>
  </sheetData>
  <mergeCells count="4">
    <mergeCell ref="B1:C1"/>
    <mergeCell ref="B2:C2"/>
    <mergeCell ref="B7:C7"/>
    <mergeCell ref="B23:C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C0D9-9CFD-45ED-B1D0-DCE971782FE3}">
  <dimension ref="A1:AA985"/>
  <sheetViews>
    <sheetView showGridLines="0" tabSelected="1" zoomScale="80" zoomScaleNormal="80" workbookViewId="0">
      <pane ySplit="6" topLeftCell="A7" activePane="bottomLeft" state="frozen"/>
      <selection pane="bottomLeft" activeCell="J986" sqref="J986"/>
    </sheetView>
  </sheetViews>
  <sheetFormatPr defaultColWidth="8.69921875" defaultRowHeight="15" x14ac:dyDescent="0.2"/>
  <cols>
    <col min="1" max="1" width="7.8984375" style="10" customWidth="1"/>
    <col min="2" max="2" width="55.59765625" style="9" customWidth="1"/>
    <col min="3" max="3" width="54.5" style="9" customWidth="1"/>
    <col min="4" max="4" width="19" style="9" customWidth="1"/>
    <col min="5" max="5" width="12.296875" style="9" customWidth="1"/>
    <col min="6" max="6" width="12.59765625" style="9" customWidth="1"/>
    <col min="7" max="7" width="10.59765625" style="9" customWidth="1"/>
    <col min="8" max="8" width="10.8984375" style="9" hidden="1" customWidth="1"/>
    <col min="9" max="9" width="10" style="2" customWidth="1"/>
    <col min="10" max="10" width="11.69921875" style="9" customWidth="1"/>
    <col min="11" max="11" width="10.296875" style="2" bestFit="1" customWidth="1"/>
    <col min="12" max="12" width="10.296875" style="10" bestFit="1" customWidth="1"/>
    <col min="13" max="13" width="12" style="2" customWidth="1"/>
    <col min="14" max="14" width="9" style="2" customWidth="1"/>
    <col min="15" max="15" width="9.19921875" style="20" customWidth="1"/>
    <col min="16" max="16" width="10" style="20" customWidth="1"/>
    <col min="17" max="18" width="11" bestFit="1" customWidth="1"/>
    <col min="19" max="19" width="13.8984375" customWidth="1"/>
    <col min="20" max="20" width="13.09765625" customWidth="1"/>
    <col min="21" max="21" width="13.19921875" style="2" customWidth="1"/>
    <col min="22" max="22" width="14.5" style="2" customWidth="1"/>
    <col min="23" max="23" width="14.3984375" style="2" customWidth="1"/>
    <col min="24" max="24" width="3.69921875" style="2" customWidth="1"/>
    <col min="25" max="25" width="13.69921875" style="2" customWidth="1"/>
    <col min="26" max="26" width="13.09765625" style="2" customWidth="1"/>
    <col min="27" max="27" width="14.09765625" style="2" bestFit="1" customWidth="1"/>
    <col min="28" max="16384" width="8.69921875" style="2"/>
  </cols>
  <sheetData>
    <row r="1" spans="1:27" ht="41.25" customHeight="1" x14ac:dyDescent="0.2">
      <c r="A1" s="82" t="s">
        <v>22</v>
      </c>
      <c r="B1" s="83"/>
      <c r="C1" s="84"/>
      <c r="D1" s="115"/>
      <c r="I1" s="3"/>
      <c r="J1" s="1"/>
      <c r="L1" s="3"/>
      <c r="M1" s="3"/>
      <c r="N1" s="3"/>
      <c r="O1" s="3"/>
      <c r="P1" s="3"/>
    </row>
    <row r="2" spans="1:27" ht="12.75" customHeight="1" x14ac:dyDescent="0.2">
      <c r="A2" s="4" t="s">
        <v>23</v>
      </c>
      <c r="B2" s="24"/>
      <c r="C2" s="29">
        <v>0.65</v>
      </c>
      <c r="D2" s="115"/>
      <c r="I2" s="3"/>
      <c r="J2" s="5"/>
      <c r="L2" s="9"/>
      <c r="M2" s="3"/>
      <c r="N2" s="3"/>
      <c r="O2" s="3"/>
      <c r="P2" s="3"/>
    </row>
    <row r="3" spans="1:27" ht="38.25" x14ac:dyDescent="0.2">
      <c r="A3" s="6" t="s">
        <v>24</v>
      </c>
      <c r="B3" s="25"/>
      <c r="C3" s="32">
        <f>COUNT(A7:A1191)</f>
        <v>979</v>
      </c>
      <c r="I3" s="10"/>
      <c r="J3" s="7"/>
      <c r="K3" s="8"/>
      <c r="M3" s="11"/>
      <c r="N3" s="11"/>
      <c r="O3" s="12"/>
      <c r="P3" s="12"/>
      <c r="Q3" s="79" t="s">
        <v>25</v>
      </c>
      <c r="R3" s="79" t="s">
        <v>26</v>
      </c>
      <c r="S3" s="74" t="s">
        <v>27</v>
      </c>
      <c r="T3" s="75" t="s">
        <v>28</v>
      </c>
      <c r="U3" s="76" t="s">
        <v>29</v>
      </c>
      <c r="V3" s="77" t="s">
        <v>30</v>
      </c>
      <c r="W3" s="78" t="s">
        <v>31</v>
      </c>
      <c r="Y3" s="81" t="s">
        <v>32</v>
      </c>
      <c r="Z3" s="81" t="s">
        <v>33</v>
      </c>
      <c r="AA3" s="81" t="s">
        <v>34</v>
      </c>
    </row>
    <row r="4" spans="1:27" ht="26.1" customHeight="1" x14ac:dyDescent="0.25">
      <c r="A4" s="13" t="s">
        <v>35</v>
      </c>
      <c r="B4" s="26"/>
      <c r="C4" s="30">
        <f>COUNTIFS(D:D,"NSGO")</f>
        <v>770</v>
      </c>
      <c r="D4" s="33"/>
      <c r="I4" s="10"/>
      <c r="M4" s="11"/>
      <c r="N4" s="11"/>
      <c r="O4" s="12"/>
      <c r="P4" s="12"/>
      <c r="Q4" s="98">
        <f>SUMIFS(P:P,D:D,"NSGO")</f>
        <v>13602484.082776865</v>
      </c>
      <c r="R4" s="98">
        <f>SUM(P:P)</f>
        <v>17244271.934483219</v>
      </c>
      <c r="S4" s="99">
        <f>'Year 7 (SFY24)'!C25</f>
        <v>475409000.00000006</v>
      </c>
      <c r="T4" s="99">
        <f>'Year 7 (SFY24)'!C28</f>
        <v>163486400</v>
      </c>
      <c r="U4" s="99">
        <f>'Year 7 (SFY24)'!C31</f>
        <v>245229600</v>
      </c>
      <c r="V4" s="99">
        <f>'Year 7 (SFY24)'!C34</f>
        <v>176000000</v>
      </c>
      <c r="W4" s="99">
        <f>SUM(S4:V4)</f>
        <v>1060125000</v>
      </c>
      <c r="X4" s="100"/>
      <c r="Y4" s="101">
        <f>'Year 7 (SFY24)'!C20/2</f>
        <v>233382600</v>
      </c>
      <c r="Z4" s="101">
        <f>'Year 7 (SFY24)'!C20/2</f>
        <v>233382600</v>
      </c>
      <c r="AA4" s="101">
        <f>SUM(Y4:Z4)</f>
        <v>466765200</v>
      </c>
    </row>
    <row r="5" spans="1:27" ht="26.1" customHeight="1" x14ac:dyDescent="0.2">
      <c r="A5" s="16" t="s">
        <v>36</v>
      </c>
      <c r="B5" s="27"/>
      <c r="C5" s="31">
        <f>COUNTIFS(D:D,"Privately Owned")</f>
        <v>209</v>
      </c>
      <c r="D5" s="105"/>
      <c r="E5" s="106"/>
      <c r="F5" s="15"/>
      <c r="G5" s="15"/>
      <c r="H5" s="15"/>
      <c r="I5" s="10"/>
      <c r="J5" s="14"/>
      <c r="M5" s="11"/>
      <c r="N5" s="11"/>
      <c r="O5" s="12"/>
      <c r="P5" s="12"/>
    </row>
    <row r="6" spans="1:27" s="10" customFormat="1" ht="63" customHeight="1" x14ac:dyDescent="0.2">
      <c r="A6" s="17" t="s">
        <v>37</v>
      </c>
      <c r="B6" s="17" t="s">
        <v>38</v>
      </c>
      <c r="C6" s="28" t="s">
        <v>39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44</v>
      </c>
      <c r="I6" s="21" t="s">
        <v>45</v>
      </c>
      <c r="J6" s="21" t="s">
        <v>46</v>
      </c>
      <c r="K6" s="21" t="s">
        <v>47</v>
      </c>
      <c r="L6" s="21" t="s">
        <v>48</v>
      </c>
      <c r="M6" s="21" t="s">
        <v>49</v>
      </c>
      <c r="N6" s="22" t="s">
        <v>50</v>
      </c>
      <c r="O6" s="23" t="s">
        <v>51</v>
      </c>
      <c r="P6" s="23" t="s">
        <v>52</v>
      </c>
      <c r="Q6" s="73" t="s">
        <v>53</v>
      </c>
      <c r="R6" s="73" t="s">
        <v>54</v>
      </c>
      <c r="S6" s="74" t="s">
        <v>55</v>
      </c>
      <c r="T6" s="75" t="s">
        <v>56</v>
      </c>
      <c r="U6" s="76" t="s">
        <v>57</v>
      </c>
      <c r="V6" s="77" t="s">
        <v>58</v>
      </c>
      <c r="W6" s="78" t="s">
        <v>59</v>
      </c>
      <c r="Y6" s="80" t="s">
        <v>60</v>
      </c>
      <c r="Z6" s="80" t="s">
        <v>61</v>
      </c>
      <c r="AA6" s="80" t="s">
        <v>62</v>
      </c>
    </row>
    <row r="7" spans="1:27" s="19" customFormat="1" ht="26.1" customHeight="1" x14ac:dyDescent="0.2">
      <c r="A7" s="85">
        <v>113</v>
      </c>
      <c r="B7" s="85" t="s">
        <v>63</v>
      </c>
      <c r="C7" s="85" t="s">
        <v>64</v>
      </c>
      <c r="D7" s="85" t="s">
        <v>65</v>
      </c>
      <c r="E7" s="85" t="s">
        <v>66</v>
      </c>
      <c r="F7" s="85" t="s">
        <v>66</v>
      </c>
      <c r="G7" s="85">
        <v>675754</v>
      </c>
      <c r="H7" s="85">
        <v>7513686489</v>
      </c>
      <c r="I7" s="86" t="s">
        <v>67</v>
      </c>
      <c r="J7" s="85">
        <v>1028658</v>
      </c>
      <c r="K7" s="86" t="s">
        <v>68</v>
      </c>
      <c r="L7" s="86" t="s">
        <v>69</v>
      </c>
      <c r="M7" s="87">
        <v>19114</v>
      </c>
      <c r="N7" s="87">
        <v>33926</v>
      </c>
      <c r="O7" s="102">
        <f t="shared" ref="O7:O67" si="0">M7/N7</f>
        <v>0.56340269999410486</v>
      </c>
      <c r="P7" s="91">
        <f t="shared" ref="P7:P67" si="1">IFERROR((M7/(L7-K7)*365),0)</f>
        <v>19114</v>
      </c>
      <c r="Q7" s="92">
        <f t="shared" ref="Q7:Q67" si="2">IF(D7="NSGO",P7/Q$4,0)</f>
        <v>1.4051845150990974E-3</v>
      </c>
      <c r="R7" s="93">
        <f t="shared" ref="R7:R67" si="3">P7/R$4</f>
        <v>1.1084260369252181E-3</v>
      </c>
      <c r="S7" s="94">
        <f t="shared" ref="S7:S67" si="4">IF(Q7&gt;0,ROUND($S$4*Q7,2),0)</f>
        <v>668037.37</v>
      </c>
      <c r="T7" s="95">
        <f t="shared" ref="T7:T67" si="5">IF(R7&gt;0,ROUND($T$4*R7,2),0)</f>
        <v>181212.58</v>
      </c>
      <c r="U7" s="95">
        <f t="shared" ref="U7:U67" si="6">IF(R7&gt;0,ROUND($U$4*R7,2),0)</f>
        <v>271818.87</v>
      </c>
      <c r="V7" s="95">
        <f t="shared" ref="V7:V67" si="7">IF(Q7&gt;0,ROUND($V$4*Q7,2),0)</f>
        <v>247312.47</v>
      </c>
      <c r="W7" s="96">
        <f t="shared" ref="W7:W67" si="8">S7+T7+U7+V7</f>
        <v>1368381.2899999998</v>
      </c>
      <c r="X7" s="88"/>
      <c r="Y7" s="97">
        <f t="shared" ref="Y7:Y67" si="9">IF($D7="NSGO",ROUND($Q7*$Y$4,2),0)</f>
        <v>327945.62</v>
      </c>
      <c r="Z7" s="97">
        <f t="shared" ref="Z7:Z67" si="10">IF($D7="NSGO",ROUND($Q7*$Z$4,2),0)</f>
        <v>327945.62</v>
      </c>
      <c r="AA7" s="97">
        <f t="shared" ref="AA7:AA67" si="11">SUM(Y7:Z7)</f>
        <v>655891.24</v>
      </c>
    </row>
    <row r="8" spans="1:27" s="19" customFormat="1" ht="26.1" customHeight="1" x14ac:dyDescent="0.2">
      <c r="A8" s="85">
        <v>114</v>
      </c>
      <c r="B8" s="85" t="s">
        <v>70</v>
      </c>
      <c r="C8" s="85" t="s">
        <v>71</v>
      </c>
      <c r="D8" s="85" t="s">
        <v>65</v>
      </c>
      <c r="E8" s="85" t="s">
        <v>66</v>
      </c>
      <c r="F8" s="85" t="s">
        <v>66</v>
      </c>
      <c r="G8" s="85">
        <v>455823</v>
      </c>
      <c r="H8" s="85">
        <v>1629789367</v>
      </c>
      <c r="I8" s="86" t="s">
        <v>67</v>
      </c>
      <c r="J8" s="85">
        <v>1015229</v>
      </c>
      <c r="K8" s="86" t="s">
        <v>72</v>
      </c>
      <c r="L8" s="86" t="s">
        <v>73</v>
      </c>
      <c r="M8" s="87">
        <v>17218</v>
      </c>
      <c r="N8" s="87">
        <v>24357</v>
      </c>
      <c r="O8" s="102">
        <f t="shared" si="0"/>
        <v>0.70690150675370533</v>
      </c>
      <c r="P8" s="91">
        <f t="shared" si="1"/>
        <v>17218</v>
      </c>
      <c r="Q8" s="92">
        <f t="shared" si="2"/>
        <v>1.2657982097403087E-3</v>
      </c>
      <c r="R8" s="93">
        <f t="shared" si="3"/>
        <v>9.9847648340370453E-4</v>
      </c>
      <c r="S8" s="94">
        <f t="shared" si="4"/>
        <v>601771.86</v>
      </c>
      <c r="T8" s="95">
        <f t="shared" si="5"/>
        <v>163237.32999999999</v>
      </c>
      <c r="U8" s="95">
        <f t="shared" si="6"/>
        <v>244855.99</v>
      </c>
      <c r="V8" s="95">
        <f t="shared" si="7"/>
        <v>222780.48</v>
      </c>
      <c r="W8" s="96">
        <f t="shared" si="8"/>
        <v>1232645.6599999999</v>
      </c>
      <c r="X8" s="88"/>
      <c r="Y8" s="97">
        <f t="shared" si="9"/>
        <v>295415.28000000003</v>
      </c>
      <c r="Z8" s="97">
        <f t="shared" si="10"/>
        <v>295415.28000000003</v>
      </c>
      <c r="AA8" s="97">
        <f t="shared" si="11"/>
        <v>590830.56000000006</v>
      </c>
    </row>
    <row r="9" spans="1:27" s="19" customFormat="1" ht="26.1" customHeight="1" x14ac:dyDescent="0.2">
      <c r="A9" s="85">
        <v>169</v>
      </c>
      <c r="B9" s="85" t="s">
        <v>74</v>
      </c>
      <c r="C9" s="85" t="s">
        <v>75</v>
      </c>
      <c r="D9" s="85" t="s">
        <v>65</v>
      </c>
      <c r="E9" s="85" t="s">
        <v>76</v>
      </c>
      <c r="F9" s="85" t="s">
        <v>76</v>
      </c>
      <c r="G9" s="85">
        <v>455333</v>
      </c>
      <c r="H9" s="85">
        <v>1538532395</v>
      </c>
      <c r="I9" s="86" t="s">
        <v>67</v>
      </c>
      <c r="J9" s="85">
        <v>1027434</v>
      </c>
      <c r="K9" s="86" t="s">
        <v>68</v>
      </c>
      <c r="L9" s="86" t="s">
        <v>69</v>
      </c>
      <c r="M9" s="108">
        <f>1201+14834</f>
        <v>16035</v>
      </c>
      <c r="N9" s="108">
        <v>25018</v>
      </c>
      <c r="O9" s="102">
        <f t="shared" si="0"/>
        <v>0.64093852426253095</v>
      </c>
      <c r="P9" s="91">
        <f t="shared" si="1"/>
        <v>16035</v>
      </c>
      <c r="Q9" s="92">
        <f t="shared" si="2"/>
        <v>1.1788288008587437E-3</v>
      </c>
      <c r="R9" s="93">
        <f t="shared" si="3"/>
        <v>9.2987399299444774E-4</v>
      </c>
      <c r="S9" s="94">
        <f t="shared" si="4"/>
        <v>560425.81999999995</v>
      </c>
      <c r="T9" s="95">
        <f t="shared" si="5"/>
        <v>152021.75</v>
      </c>
      <c r="U9" s="95">
        <f t="shared" si="6"/>
        <v>228032.63</v>
      </c>
      <c r="V9" s="95">
        <f t="shared" si="7"/>
        <v>207473.87</v>
      </c>
      <c r="W9" s="96">
        <f t="shared" si="8"/>
        <v>1147954.0699999998</v>
      </c>
      <c r="X9" s="88"/>
      <c r="Y9" s="97">
        <f t="shared" si="9"/>
        <v>275118.13</v>
      </c>
      <c r="Z9" s="97">
        <f t="shared" si="10"/>
        <v>275118.13</v>
      </c>
      <c r="AA9" s="97">
        <f t="shared" si="11"/>
        <v>550236.26</v>
      </c>
    </row>
    <row r="10" spans="1:27" s="19" customFormat="1" ht="26.1" customHeight="1" x14ac:dyDescent="0.2">
      <c r="A10" s="85">
        <v>170</v>
      </c>
      <c r="B10" s="85" t="s">
        <v>77</v>
      </c>
      <c r="C10" s="85" t="s">
        <v>78</v>
      </c>
      <c r="D10" s="85" t="s">
        <v>65</v>
      </c>
      <c r="E10" s="85" t="s">
        <v>79</v>
      </c>
      <c r="F10" s="85" t="s">
        <v>80</v>
      </c>
      <c r="G10" s="85">
        <v>676031</v>
      </c>
      <c r="H10" s="85">
        <v>1720623622</v>
      </c>
      <c r="I10" s="86" t="s">
        <v>81</v>
      </c>
      <c r="J10" s="85">
        <v>1030834</v>
      </c>
      <c r="K10" s="86">
        <v>43831</v>
      </c>
      <c r="L10" s="86">
        <v>43982</v>
      </c>
      <c r="M10" s="87">
        <v>2956</v>
      </c>
      <c r="N10" s="87">
        <v>7920</v>
      </c>
      <c r="O10" s="102">
        <f t="shared" si="0"/>
        <v>0.37323232323232325</v>
      </c>
      <c r="P10" s="91">
        <f t="shared" si="1"/>
        <v>7145.2980132450339</v>
      </c>
      <c r="Q10" s="92">
        <f t="shared" si="2"/>
        <v>5.2529361326672942E-4</v>
      </c>
      <c r="R10" s="93">
        <f t="shared" si="3"/>
        <v>4.1435776705403516E-4</v>
      </c>
      <c r="S10" s="94">
        <f t="shared" si="4"/>
        <v>249729.31</v>
      </c>
      <c r="T10" s="95">
        <f t="shared" si="5"/>
        <v>67741.86</v>
      </c>
      <c r="U10" s="95">
        <f t="shared" si="6"/>
        <v>101612.79</v>
      </c>
      <c r="V10" s="95">
        <f t="shared" si="7"/>
        <v>92451.68</v>
      </c>
      <c r="W10" s="96">
        <f t="shared" si="8"/>
        <v>511535.63999999996</v>
      </c>
      <c r="X10" s="88"/>
      <c r="Y10" s="97">
        <f t="shared" si="9"/>
        <v>122594.39</v>
      </c>
      <c r="Z10" s="97">
        <f t="shared" si="10"/>
        <v>122594.39</v>
      </c>
      <c r="AA10" s="97">
        <f t="shared" si="11"/>
        <v>245188.78</v>
      </c>
    </row>
    <row r="11" spans="1:27" s="19" customFormat="1" ht="26.1" customHeight="1" x14ac:dyDescent="0.2">
      <c r="A11" s="85">
        <v>186</v>
      </c>
      <c r="B11" s="85" t="s">
        <v>82</v>
      </c>
      <c r="C11" s="85" t="s">
        <v>83</v>
      </c>
      <c r="D11" s="85" t="s">
        <v>65</v>
      </c>
      <c r="E11" s="85" t="s">
        <v>66</v>
      </c>
      <c r="F11" s="85" t="s">
        <v>66</v>
      </c>
      <c r="G11" s="85">
        <v>675281</v>
      </c>
      <c r="H11" s="85">
        <v>1568849750</v>
      </c>
      <c r="I11" s="86" t="s">
        <v>67</v>
      </c>
      <c r="J11" s="85">
        <v>1026891</v>
      </c>
      <c r="K11" s="86" t="s">
        <v>72</v>
      </c>
      <c r="L11" s="86" t="s">
        <v>73</v>
      </c>
      <c r="M11" s="87">
        <v>13747</v>
      </c>
      <c r="N11" s="87">
        <v>22095</v>
      </c>
      <c r="O11" s="102">
        <f t="shared" si="0"/>
        <v>0.62217696311382664</v>
      </c>
      <c r="P11" s="91">
        <f t="shared" si="1"/>
        <v>13747</v>
      </c>
      <c r="Q11" s="92">
        <f t="shared" si="2"/>
        <v>1.0106242298350576E-3</v>
      </c>
      <c r="R11" s="93">
        <f t="shared" si="3"/>
        <v>7.9719225330181936E-4</v>
      </c>
      <c r="S11" s="94">
        <f t="shared" si="4"/>
        <v>480459.85</v>
      </c>
      <c r="T11" s="95">
        <f t="shared" si="5"/>
        <v>130330.09</v>
      </c>
      <c r="U11" s="95">
        <f t="shared" si="6"/>
        <v>195495.14</v>
      </c>
      <c r="V11" s="95">
        <f t="shared" si="7"/>
        <v>177869.86</v>
      </c>
      <c r="W11" s="96">
        <f t="shared" si="8"/>
        <v>984154.94</v>
      </c>
      <c r="X11" s="88"/>
      <c r="Y11" s="97">
        <f t="shared" si="9"/>
        <v>235862.11</v>
      </c>
      <c r="Z11" s="97">
        <f t="shared" si="10"/>
        <v>235862.11</v>
      </c>
      <c r="AA11" s="97">
        <f t="shared" si="11"/>
        <v>471724.22</v>
      </c>
    </row>
    <row r="12" spans="1:27" s="19" customFormat="1" ht="26.1" customHeight="1" x14ac:dyDescent="0.2">
      <c r="A12" s="85">
        <v>195</v>
      </c>
      <c r="B12" s="85" t="s">
        <v>84</v>
      </c>
      <c r="C12" s="85" t="s">
        <v>85</v>
      </c>
      <c r="D12" s="85" t="s">
        <v>65</v>
      </c>
      <c r="E12" s="85" t="s">
        <v>86</v>
      </c>
      <c r="F12" s="85" t="s">
        <v>86</v>
      </c>
      <c r="G12" s="85">
        <v>675509</v>
      </c>
      <c r="H12" s="85">
        <v>1235671629</v>
      </c>
      <c r="I12" s="86" t="s">
        <v>67</v>
      </c>
      <c r="J12" s="85">
        <v>1030474</v>
      </c>
      <c r="K12" s="86" t="s">
        <v>87</v>
      </c>
      <c r="L12" s="86" t="s">
        <v>88</v>
      </c>
      <c r="M12" s="87">
        <v>12277</v>
      </c>
      <c r="N12" s="87">
        <v>29389</v>
      </c>
      <c r="O12" s="102">
        <f t="shared" si="0"/>
        <v>0.41774133179080608</v>
      </c>
      <c r="P12" s="91">
        <f t="shared" si="1"/>
        <v>12277</v>
      </c>
      <c r="Q12" s="92">
        <f t="shared" si="2"/>
        <v>9.0255573359169291E-4</v>
      </c>
      <c r="R12" s="93">
        <f t="shared" si="3"/>
        <v>7.1194655516013941E-4</v>
      </c>
      <c r="S12" s="94">
        <f t="shared" si="4"/>
        <v>429083.12</v>
      </c>
      <c r="T12" s="95">
        <f t="shared" si="5"/>
        <v>116393.58</v>
      </c>
      <c r="U12" s="95">
        <f t="shared" si="6"/>
        <v>174590.37</v>
      </c>
      <c r="V12" s="95">
        <f t="shared" si="7"/>
        <v>158849.81</v>
      </c>
      <c r="W12" s="96">
        <f t="shared" si="8"/>
        <v>878916.87999999989</v>
      </c>
      <c r="X12" s="88"/>
      <c r="Y12" s="97">
        <f t="shared" si="9"/>
        <v>210640.8</v>
      </c>
      <c r="Z12" s="97">
        <f t="shared" si="10"/>
        <v>210640.8</v>
      </c>
      <c r="AA12" s="97">
        <f t="shared" si="11"/>
        <v>421281.6</v>
      </c>
    </row>
    <row r="13" spans="1:27" s="19" customFormat="1" ht="26.1" customHeight="1" x14ac:dyDescent="0.2">
      <c r="A13" s="85">
        <v>203</v>
      </c>
      <c r="B13" s="85" t="s">
        <v>89</v>
      </c>
      <c r="C13" s="85" t="s">
        <v>90</v>
      </c>
      <c r="D13" s="85" t="s">
        <v>65</v>
      </c>
      <c r="E13" s="85" t="s">
        <v>91</v>
      </c>
      <c r="F13" s="85" t="s">
        <v>92</v>
      </c>
      <c r="G13" s="85">
        <v>676355</v>
      </c>
      <c r="H13" s="85">
        <v>1669994018</v>
      </c>
      <c r="I13" s="86" t="s">
        <v>67</v>
      </c>
      <c r="J13" s="85">
        <v>1030998</v>
      </c>
      <c r="K13" s="86" t="s">
        <v>93</v>
      </c>
      <c r="L13" s="86" t="s">
        <v>88</v>
      </c>
      <c r="M13" s="87">
        <v>5038</v>
      </c>
      <c r="N13" s="87">
        <v>7298</v>
      </c>
      <c r="O13" s="102">
        <f t="shared" si="0"/>
        <v>0.69032611674431354</v>
      </c>
      <c r="P13" s="91">
        <f t="shared" si="1"/>
        <v>10103.68131868132</v>
      </c>
      <c r="Q13" s="92">
        <f t="shared" si="2"/>
        <v>7.4278207253882075E-4</v>
      </c>
      <c r="R13" s="93">
        <f t="shared" si="3"/>
        <v>5.8591521619866574E-4</v>
      </c>
      <c r="S13" s="94">
        <f t="shared" si="4"/>
        <v>353125.28</v>
      </c>
      <c r="T13" s="95">
        <f t="shared" si="5"/>
        <v>95789.17</v>
      </c>
      <c r="U13" s="95">
        <f t="shared" si="6"/>
        <v>143683.75</v>
      </c>
      <c r="V13" s="95">
        <f t="shared" si="7"/>
        <v>130729.64</v>
      </c>
      <c r="W13" s="96">
        <f t="shared" si="8"/>
        <v>723327.84</v>
      </c>
      <c r="X13" s="88"/>
      <c r="Y13" s="97">
        <f t="shared" si="9"/>
        <v>173352.41</v>
      </c>
      <c r="Z13" s="97">
        <f t="shared" si="10"/>
        <v>173352.41</v>
      </c>
      <c r="AA13" s="97">
        <f t="shared" si="11"/>
        <v>346704.82</v>
      </c>
    </row>
    <row r="14" spans="1:27" s="19" customFormat="1" ht="26.1" customHeight="1" x14ac:dyDescent="0.2">
      <c r="A14" s="85">
        <v>232</v>
      </c>
      <c r="B14" s="85" t="s">
        <v>94</v>
      </c>
      <c r="C14" s="85" t="s">
        <v>95</v>
      </c>
      <c r="D14" s="85" t="s">
        <v>65</v>
      </c>
      <c r="E14" s="85" t="s">
        <v>96</v>
      </c>
      <c r="F14" s="85" t="s">
        <v>92</v>
      </c>
      <c r="G14" s="85">
        <v>675909</v>
      </c>
      <c r="H14" s="85">
        <v>1720383599</v>
      </c>
      <c r="I14" s="86" t="s">
        <v>67</v>
      </c>
      <c r="J14" s="85">
        <v>1019310</v>
      </c>
      <c r="K14" s="86" t="s">
        <v>72</v>
      </c>
      <c r="L14" s="86" t="s">
        <v>73</v>
      </c>
      <c r="M14" s="87">
        <v>29915</v>
      </c>
      <c r="N14" s="87">
        <v>50678</v>
      </c>
      <c r="O14" s="102">
        <f t="shared" si="0"/>
        <v>0.59029559177552393</v>
      </c>
      <c r="P14" s="91">
        <f t="shared" si="1"/>
        <v>29915</v>
      </c>
      <c r="Q14" s="92">
        <f t="shared" si="2"/>
        <v>2.1992306565443917E-3</v>
      </c>
      <c r="R14" s="93">
        <f t="shared" si="3"/>
        <v>1.7347789523186096E-3</v>
      </c>
      <c r="S14" s="94">
        <f t="shared" si="4"/>
        <v>1045534.05</v>
      </c>
      <c r="T14" s="95">
        <f t="shared" si="5"/>
        <v>283612.77</v>
      </c>
      <c r="U14" s="95">
        <f t="shared" si="6"/>
        <v>425419.15</v>
      </c>
      <c r="V14" s="95">
        <f t="shared" si="7"/>
        <v>387064.6</v>
      </c>
      <c r="W14" s="96">
        <f t="shared" si="8"/>
        <v>2141630.5700000003</v>
      </c>
      <c r="X14" s="88"/>
      <c r="Y14" s="97">
        <f t="shared" si="9"/>
        <v>513262.17</v>
      </c>
      <c r="Z14" s="97">
        <f t="shared" si="10"/>
        <v>513262.17</v>
      </c>
      <c r="AA14" s="97">
        <f t="shared" si="11"/>
        <v>1026524.34</v>
      </c>
    </row>
    <row r="15" spans="1:27" s="19" customFormat="1" ht="26.1" customHeight="1" x14ac:dyDescent="0.2">
      <c r="A15" s="85">
        <v>257</v>
      </c>
      <c r="B15" s="85" t="s">
        <v>97</v>
      </c>
      <c r="C15" s="85" t="s">
        <v>98</v>
      </c>
      <c r="D15" s="85" t="s">
        <v>65</v>
      </c>
      <c r="E15" s="85" t="s">
        <v>99</v>
      </c>
      <c r="F15" s="85" t="s">
        <v>100</v>
      </c>
      <c r="G15" s="85">
        <v>675888</v>
      </c>
      <c r="H15" s="85">
        <v>4629313280</v>
      </c>
      <c r="I15" s="86" t="s">
        <v>67</v>
      </c>
      <c r="J15" s="85">
        <v>1025843</v>
      </c>
      <c r="K15" s="86" t="s">
        <v>72</v>
      </c>
      <c r="L15" s="86" t="s">
        <v>73</v>
      </c>
      <c r="M15" s="87">
        <v>13078</v>
      </c>
      <c r="N15" s="87">
        <v>23911</v>
      </c>
      <c r="O15" s="102">
        <f t="shared" si="0"/>
        <v>0.54694492074777301</v>
      </c>
      <c r="P15" s="91">
        <f t="shared" si="1"/>
        <v>13078</v>
      </c>
      <c r="Q15" s="92">
        <f t="shared" si="2"/>
        <v>9.6144203664675092E-4</v>
      </c>
      <c r="R15" s="93">
        <f t="shared" si="3"/>
        <v>7.5839676210672825E-4</v>
      </c>
      <c r="S15" s="94">
        <f t="shared" si="4"/>
        <v>457078.2</v>
      </c>
      <c r="T15" s="95">
        <f t="shared" si="5"/>
        <v>123987.56</v>
      </c>
      <c r="U15" s="95">
        <f t="shared" si="6"/>
        <v>185981.33</v>
      </c>
      <c r="V15" s="95">
        <f t="shared" si="7"/>
        <v>169213.8</v>
      </c>
      <c r="W15" s="96">
        <f t="shared" si="8"/>
        <v>936260.8899999999</v>
      </c>
      <c r="X15" s="88"/>
      <c r="Y15" s="97">
        <f t="shared" si="9"/>
        <v>224383.84</v>
      </c>
      <c r="Z15" s="97">
        <f t="shared" si="10"/>
        <v>224383.84</v>
      </c>
      <c r="AA15" s="97">
        <f t="shared" si="11"/>
        <v>448767.68</v>
      </c>
    </row>
    <row r="16" spans="1:27" s="19" customFormat="1" ht="26.1" customHeight="1" x14ac:dyDescent="0.2">
      <c r="A16" s="85">
        <v>274</v>
      </c>
      <c r="B16" s="85" t="s">
        <v>101</v>
      </c>
      <c r="C16" s="85" t="s">
        <v>102</v>
      </c>
      <c r="D16" s="85" t="s">
        <v>65</v>
      </c>
      <c r="E16" s="85" t="s">
        <v>103</v>
      </c>
      <c r="F16" s="85" t="s">
        <v>103</v>
      </c>
      <c r="G16" s="85">
        <v>675622</v>
      </c>
      <c r="H16" s="85">
        <v>7512504501</v>
      </c>
      <c r="I16" s="86" t="s">
        <v>67</v>
      </c>
      <c r="J16" s="85">
        <v>1026056</v>
      </c>
      <c r="K16" s="86" t="s">
        <v>72</v>
      </c>
      <c r="L16" s="86" t="s">
        <v>73</v>
      </c>
      <c r="M16" s="87">
        <v>34490</v>
      </c>
      <c r="N16" s="87">
        <v>47418</v>
      </c>
      <c r="O16" s="102">
        <f t="shared" si="0"/>
        <v>0.72736091779493017</v>
      </c>
      <c r="P16" s="91">
        <f t="shared" si="1"/>
        <v>34490</v>
      </c>
      <c r="Q16" s="92">
        <f t="shared" si="2"/>
        <v>2.5355662826079244E-3</v>
      </c>
      <c r="R16" s="93">
        <f t="shared" si="3"/>
        <v>2.0000844414330217E-3</v>
      </c>
      <c r="S16" s="94">
        <f t="shared" si="4"/>
        <v>1205431.03</v>
      </c>
      <c r="T16" s="95">
        <f t="shared" si="5"/>
        <v>326986.61</v>
      </c>
      <c r="U16" s="95">
        <f t="shared" si="6"/>
        <v>490479.91</v>
      </c>
      <c r="V16" s="95">
        <f t="shared" si="7"/>
        <v>446259.67</v>
      </c>
      <c r="W16" s="96">
        <f t="shared" si="8"/>
        <v>2469157.2200000002</v>
      </c>
      <c r="X16" s="88"/>
      <c r="Y16" s="97">
        <f t="shared" si="9"/>
        <v>591757.05000000005</v>
      </c>
      <c r="Z16" s="97">
        <f t="shared" si="10"/>
        <v>591757.05000000005</v>
      </c>
      <c r="AA16" s="97">
        <f t="shared" si="11"/>
        <v>1183514.1000000001</v>
      </c>
    </row>
    <row r="17" spans="1:27" s="19" customFormat="1" ht="26.1" customHeight="1" x14ac:dyDescent="0.2">
      <c r="A17" s="85">
        <v>4000</v>
      </c>
      <c r="B17" s="85" t="s">
        <v>104</v>
      </c>
      <c r="C17" s="85" t="s">
        <v>105</v>
      </c>
      <c r="D17" s="85" t="s">
        <v>106</v>
      </c>
      <c r="E17" s="85" t="s">
        <v>76</v>
      </c>
      <c r="F17" s="85" t="s">
        <v>76</v>
      </c>
      <c r="G17" s="85">
        <v>676152</v>
      </c>
      <c r="H17" s="85">
        <v>7411430865</v>
      </c>
      <c r="I17" s="86" t="s">
        <v>67</v>
      </c>
      <c r="J17" s="85">
        <v>400001</v>
      </c>
      <c r="K17" s="86" t="s">
        <v>68</v>
      </c>
      <c r="L17" s="86" t="s">
        <v>69</v>
      </c>
      <c r="M17" s="87">
        <v>29598</v>
      </c>
      <c r="N17" s="87">
        <v>41376</v>
      </c>
      <c r="O17" s="102">
        <f t="shared" si="0"/>
        <v>0.71534222737819031</v>
      </c>
      <c r="P17" s="91">
        <f t="shared" si="1"/>
        <v>29598.000000000004</v>
      </c>
      <c r="Q17" s="92">
        <f t="shared" si="2"/>
        <v>0</v>
      </c>
      <c r="R17" s="93">
        <f t="shared" si="3"/>
        <v>1.7163960364608461E-3</v>
      </c>
      <c r="S17" s="94">
        <f t="shared" si="4"/>
        <v>0</v>
      </c>
      <c r="T17" s="95">
        <f t="shared" si="5"/>
        <v>280607.40999999997</v>
      </c>
      <c r="U17" s="95">
        <f t="shared" si="6"/>
        <v>420911.11</v>
      </c>
      <c r="V17" s="95">
        <f t="shared" si="7"/>
        <v>0</v>
      </c>
      <c r="W17" s="96">
        <f t="shared" si="8"/>
        <v>701518.52</v>
      </c>
      <c r="X17" s="88"/>
      <c r="Y17" s="97">
        <f t="shared" si="9"/>
        <v>0</v>
      </c>
      <c r="Z17" s="97">
        <f t="shared" si="10"/>
        <v>0</v>
      </c>
      <c r="AA17" s="97">
        <f t="shared" si="11"/>
        <v>0</v>
      </c>
    </row>
    <row r="18" spans="1:27" s="19" customFormat="1" ht="26.1" customHeight="1" x14ac:dyDescent="0.2">
      <c r="A18" s="85">
        <v>4002</v>
      </c>
      <c r="B18" s="85" t="s">
        <v>107</v>
      </c>
      <c r="C18" s="85" t="s">
        <v>102</v>
      </c>
      <c r="D18" s="85" t="s">
        <v>65</v>
      </c>
      <c r="E18" s="85" t="s">
        <v>103</v>
      </c>
      <c r="F18" s="85" t="s">
        <v>103</v>
      </c>
      <c r="G18" s="85">
        <v>455881</v>
      </c>
      <c r="H18" s="85">
        <v>7512504501</v>
      </c>
      <c r="I18" s="86" t="s">
        <v>67</v>
      </c>
      <c r="J18" s="85">
        <v>1026504</v>
      </c>
      <c r="K18" s="86" t="s">
        <v>72</v>
      </c>
      <c r="L18" s="86" t="s">
        <v>73</v>
      </c>
      <c r="M18" s="87">
        <v>22718</v>
      </c>
      <c r="N18" s="87">
        <v>25872</v>
      </c>
      <c r="O18" s="102">
        <f t="shared" si="0"/>
        <v>0.87809214594928886</v>
      </c>
      <c r="P18" s="91">
        <f t="shared" si="1"/>
        <v>22718</v>
      </c>
      <c r="Q18" s="92">
        <f t="shared" si="2"/>
        <v>1.6701361208549385E-3</v>
      </c>
      <c r="R18" s="93">
        <f t="shared" si="3"/>
        <v>1.3174229730494459E-3</v>
      </c>
      <c r="S18" s="94">
        <f t="shared" si="4"/>
        <v>793997.74</v>
      </c>
      <c r="T18" s="95">
        <f t="shared" si="5"/>
        <v>215380.74</v>
      </c>
      <c r="U18" s="95">
        <f t="shared" si="6"/>
        <v>323071.11</v>
      </c>
      <c r="V18" s="95">
        <f t="shared" si="7"/>
        <v>293943.96000000002</v>
      </c>
      <c r="W18" s="96">
        <f t="shared" si="8"/>
        <v>1626393.5499999998</v>
      </c>
      <c r="X18" s="88"/>
      <c r="Y18" s="97">
        <f t="shared" si="9"/>
        <v>389780.71</v>
      </c>
      <c r="Z18" s="97">
        <f t="shared" si="10"/>
        <v>389780.71</v>
      </c>
      <c r="AA18" s="97">
        <f t="shared" si="11"/>
        <v>779561.42</v>
      </c>
    </row>
    <row r="19" spans="1:27" s="19" customFormat="1" ht="26.1" customHeight="1" x14ac:dyDescent="0.2">
      <c r="A19" s="85">
        <v>4008</v>
      </c>
      <c r="B19" s="85" t="s">
        <v>108</v>
      </c>
      <c r="C19" s="85" t="s">
        <v>109</v>
      </c>
      <c r="D19" s="85" t="s">
        <v>65</v>
      </c>
      <c r="E19" s="85" t="s">
        <v>110</v>
      </c>
      <c r="F19" s="85" t="s">
        <v>86</v>
      </c>
      <c r="G19" s="85">
        <v>675678</v>
      </c>
      <c r="H19" s="85">
        <v>1417346339</v>
      </c>
      <c r="I19" s="86" t="s">
        <v>67</v>
      </c>
      <c r="J19" s="85">
        <v>1026618</v>
      </c>
      <c r="K19" s="86" t="s">
        <v>111</v>
      </c>
      <c r="L19" s="86" t="s">
        <v>112</v>
      </c>
      <c r="M19" s="87">
        <v>12829</v>
      </c>
      <c r="N19" s="87">
        <v>20066</v>
      </c>
      <c r="O19" s="102">
        <f t="shared" si="0"/>
        <v>0.63934017741453208</v>
      </c>
      <c r="P19" s="91">
        <f t="shared" si="1"/>
        <v>12829</v>
      </c>
      <c r="Q19" s="92">
        <f t="shared" si="2"/>
        <v>9.4313655667083401E-4</v>
      </c>
      <c r="R19" s="93">
        <f t="shared" si="3"/>
        <v>7.4395718466640289E-4</v>
      </c>
      <c r="S19" s="94">
        <f t="shared" si="4"/>
        <v>448375.61</v>
      </c>
      <c r="T19" s="95">
        <f t="shared" si="5"/>
        <v>121626.88</v>
      </c>
      <c r="U19" s="95">
        <f t="shared" si="6"/>
        <v>182440.32000000001</v>
      </c>
      <c r="V19" s="95">
        <f t="shared" si="7"/>
        <v>165992.03</v>
      </c>
      <c r="W19" s="96">
        <f t="shared" si="8"/>
        <v>918434.84000000008</v>
      </c>
      <c r="X19" s="88"/>
      <c r="Y19" s="97">
        <f t="shared" si="9"/>
        <v>220111.66</v>
      </c>
      <c r="Z19" s="97">
        <f t="shared" si="10"/>
        <v>220111.66</v>
      </c>
      <c r="AA19" s="97">
        <f t="shared" si="11"/>
        <v>440223.32</v>
      </c>
    </row>
    <row r="20" spans="1:27" s="19" customFormat="1" ht="26.1" customHeight="1" x14ac:dyDescent="0.2">
      <c r="A20" s="85">
        <v>4009</v>
      </c>
      <c r="B20" s="85" t="s">
        <v>113</v>
      </c>
      <c r="C20" s="85" t="s">
        <v>114</v>
      </c>
      <c r="D20" s="85" t="s">
        <v>106</v>
      </c>
      <c r="E20" s="85" t="s">
        <v>115</v>
      </c>
      <c r="F20" s="85" t="s">
        <v>100</v>
      </c>
      <c r="G20" s="85">
        <v>675264</v>
      </c>
      <c r="H20" s="85">
        <v>8306329428</v>
      </c>
      <c r="I20" s="86" t="s">
        <v>67</v>
      </c>
      <c r="J20" s="85">
        <v>1029683</v>
      </c>
      <c r="K20" s="86" t="s">
        <v>72</v>
      </c>
      <c r="L20" s="86" t="s">
        <v>73</v>
      </c>
      <c r="M20" s="87">
        <v>9792</v>
      </c>
      <c r="N20" s="87">
        <v>13665</v>
      </c>
      <c r="O20" s="102">
        <f t="shared" si="0"/>
        <v>0.71657519209659715</v>
      </c>
      <c r="P20" s="91">
        <f t="shared" si="1"/>
        <v>9792</v>
      </c>
      <c r="Q20" s="92">
        <f t="shared" si="2"/>
        <v>0</v>
      </c>
      <c r="R20" s="93">
        <f t="shared" si="3"/>
        <v>5.6784073211110894E-4</v>
      </c>
      <c r="S20" s="94">
        <f t="shared" si="4"/>
        <v>0</v>
      </c>
      <c r="T20" s="95">
        <f t="shared" si="5"/>
        <v>92834.240000000005</v>
      </c>
      <c r="U20" s="95">
        <f t="shared" si="6"/>
        <v>139251.35999999999</v>
      </c>
      <c r="V20" s="95">
        <f t="shared" si="7"/>
        <v>0</v>
      </c>
      <c r="W20" s="96">
        <f t="shared" si="8"/>
        <v>232085.59999999998</v>
      </c>
      <c r="X20" s="88"/>
      <c r="Y20" s="97">
        <f t="shared" si="9"/>
        <v>0</v>
      </c>
      <c r="Z20" s="97">
        <f t="shared" si="10"/>
        <v>0</v>
      </c>
      <c r="AA20" s="97">
        <f t="shared" si="11"/>
        <v>0</v>
      </c>
    </row>
    <row r="21" spans="1:27" s="19" customFormat="1" ht="26.1" customHeight="1" x14ac:dyDescent="0.2">
      <c r="A21" s="85">
        <v>4013</v>
      </c>
      <c r="B21" s="85" t="s">
        <v>116</v>
      </c>
      <c r="C21" s="85" t="s">
        <v>90</v>
      </c>
      <c r="D21" s="85" t="s">
        <v>65</v>
      </c>
      <c r="E21" s="85" t="s">
        <v>117</v>
      </c>
      <c r="F21" s="85" t="s">
        <v>92</v>
      </c>
      <c r="G21" s="85">
        <v>675140</v>
      </c>
      <c r="H21" s="85">
        <v>1841704152</v>
      </c>
      <c r="I21" s="86" t="s">
        <v>67</v>
      </c>
      <c r="J21" s="85">
        <v>1030406</v>
      </c>
      <c r="K21" s="86" t="s">
        <v>87</v>
      </c>
      <c r="L21" s="86" t="s">
        <v>88</v>
      </c>
      <c r="M21" s="87">
        <v>7025</v>
      </c>
      <c r="N21" s="87">
        <v>15330</v>
      </c>
      <c r="O21" s="102">
        <f t="shared" si="0"/>
        <v>0.45825179386823223</v>
      </c>
      <c r="P21" s="91">
        <f t="shared" si="1"/>
        <v>7025</v>
      </c>
      <c r="Q21" s="92">
        <f t="shared" si="2"/>
        <v>5.1644978646914089E-4</v>
      </c>
      <c r="R21" s="93">
        <f t="shared" si="3"/>
        <v>4.0738165268387874E-4</v>
      </c>
      <c r="S21" s="94">
        <f t="shared" si="4"/>
        <v>245524.88</v>
      </c>
      <c r="T21" s="95">
        <f t="shared" si="5"/>
        <v>66601.36</v>
      </c>
      <c r="U21" s="95">
        <f t="shared" si="6"/>
        <v>99902.04</v>
      </c>
      <c r="V21" s="95">
        <f t="shared" si="7"/>
        <v>90895.16</v>
      </c>
      <c r="W21" s="96">
        <f t="shared" si="8"/>
        <v>502923.43999999994</v>
      </c>
      <c r="X21" s="88"/>
      <c r="Y21" s="97">
        <f t="shared" si="9"/>
        <v>120530.39</v>
      </c>
      <c r="Z21" s="97">
        <f t="shared" si="10"/>
        <v>120530.39</v>
      </c>
      <c r="AA21" s="97">
        <f t="shared" si="11"/>
        <v>241060.78</v>
      </c>
    </row>
    <row r="22" spans="1:27" s="19" customFormat="1" ht="26.1" customHeight="1" x14ac:dyDescent="0.2">
      <c r="A22" s="85">
        <v>4025</v>
      </c>
      <c r="B22" s="85" t="s">
        <v>118</v>
      </c>
      <c r="C22" s="85" t="s">
        <v>119</v>
      </c>
      <c r="D22" s="85" t="s">
        <v>65</v>
      </c>
      <c r="E22" s="85" t="s">
        <v>120</v>
      </c>
      <c r="F22" s="85" t="s">
        <v>92</v>
      </c>
      <c r="G22" s="85">
        <v>675141</v>
      </c>
      <c r="H22" s="85">
        <v>1760899157</v>
      </c>
      <c r="I22" s="86" t="s">
        <v>67</v>
      </c>
      <c r="J22" s="85">
        <v>1026187</v>
      </c>
      <c r="K22" s="86" t="s">
        <v>68</v>
      </c>
      <c r="L22" s="86" t="s">
        <v>69</v>
      </c>
      <c r="M22" s="87">
        <v>23176</v>
      </c>
      <c r="N22" s="87">
        <v>28207</v>
      </c>
      <c r="O22" s="102">
        <f t="shared" si="0"/>
        <v>0.82164001843514023</v>
      </c>
      <c r="P22" s="91">
        <f t="shared" si="1"/>
        <v>23176</v>
      </c>
      <c r="Q22" s="92">
        <f t="shared" si="2"/>
        <v>1.7038064414532114E-3</v>
      </c>
      <c r="R22" s="93">
        <f t="shared" si="3"/>
        <v>1.3439825170963094E-3</v>
      </c>
      <c r="S22" s="94">
        <f t="shared" si="4"/>
        <v>810004.92</v>
      </c>
      <c r="T22" s="95">
        <f t="shared" si="5"/>
        <v>219722.86</v>
      </c>
      <c r="U22" s="95">
        <f t="shared" si="6"/>
        <v>329584.3</v>
      </c>
      <c r="V22" s="95">
        <f t="shared" si="7"/>
        <v>299869.93</v>
      </c>
      <c r="W22" s="96">
        <f t="shared" si="8"/>
        <v>1659182.01</v>
      </c>
      <c r="X22" s="88"/>
      <c r="Y22" s="97">
        <f t="shared" si="9"/>
        <v>397638.78</v>
      </c>
      <c r="Z22" s="97">
        <f t="shared" si="10"/>
        <v>397638.78</v>
      </c>
      <c r="AA22" s="97">
        <f t="shared" si="11"/>
        <v>795277.56</v>
      </c>
    </row>
    <row r="23" spans="1:27" s="19" customFormat="1" ht="26.1" customHeight="1" x14ac:dyDescent="0.2">
      <c r="A23" s="85">
        <v>4026</v>
      </c>
      <c r="B23" s="85" t="s">
        <v>121</v>
      </c>
      <c r="C23" s="85" t="s">
        <v>64</v>
      </c>
      <c r="D23" s="85" t="s">
        <v>65</v>
      </c>
      <c r="E23" s="85" t="s">
        <v>122</v>
      </c>
      <c r="F23" s="85" t="s">
        <v>80</v>
      </c>
      <c r="G23" s="85">
        <v>675021</v>
      </c>
      <c r="H23" s="85">
        <v>7513686489</v>
      </c>
      <c r="I23" s="86" t="s">
        <v>67</v>
      </c>
      <c r="J23" s="85">
        <v>1026421</v>
      </c>
      <c r="K23" s="86" t="s">
        <v>68</v>
      </c>
      <c r="L23" s="86" t="s">
        <v>69</v>
      </c>
      <c r="M23" s="87">
        <v>7775</v>
      </c>
      <c r="N23" s="87">
        <v>10222</v>
      </c>
      <c r="O23" s="102">
        <f t="shared" si="0"/>
        <v>0.76061436118176484</v>
      </c>
      <c r="P23" s="91">
        <f t="shared" si="1"/>
        <v>7774.9999999999991</v>
      </c>
      <c r="Q23" s="92">
        <f t="shared" si="2"/>
        <v>5.7158677434840854E-4</v>
      </c>
      <c r="R23" s="93">
        <f t="shared" si="3"/>
        <v>4.5087435581738882E-4</v>
      </c>
      <c r="S23" s="94">
        <f t="shared" si="4"/>
        <v>271737.5</v>
      </c>
      <c r="T23" s="95">
        <f t="shared" si="5"/>
        <v>73711.83</v>
      </c>
      <c r="U23" s="95">
        <f t="shared" si="6"/>
        <v>110567.74</v>
      </c>
      <c r="V23" s="95">
        <f t="shared" si="7"/>
        <v>100599.27</v>
      </c>
      <c r="W23" s="96">
        <f t="shared" si="8"/>
        <v>556616.34</v>
      </c>
      <c r="X23" s="88"/>
      <c r="Y23" s="97">
        <f t="shared" si="9"/>
        <v>133398.41</v>
      </c>
      <c r="Z23" s="97">
        <f t="shared" si="10"/>
        <v>133398.41</v>
      </c>
      <c r="AA23" s="97">
        <f t="shared" si="11"/>
        <v>266796.82</v>
      </c>
    </row>
    <row r="24" spans="1:27" s="19" customFormat="1" ht="26.1" customHeight="1" x14ac:dyDescent="0.2">
      <c r="A24" s="85">
        <v>4028</v>
      </c>
      <c r="B24" s="85" t="s">
        <v>123</v>
      </c>
      <c r="C24" s="85" t="s">
        <v>124</v>
      </c>
      <c r="D24" s="85" t="s">
        <v>65</v>
      </c>
      <c r="E24" s="85" t="s">
        <v>125</v>
      </c>
      <c r="F24" s="85" t="s">
        <v>80</v>
      </c>
      <c r="G24" s="85">
        <v>675746</v>
      </c>
      <c r="H24" s="85">
        <v>164925102</v>
      </c>
      <c r="I24" s="86" t="s">
        <v>67</v>
      </c>
      <c r="J24" s="85">
        <v>1026068</v>
      </c>
      <c r="K24" s="86" t="s">
        <v>111</v>
      </c>
      <c r="L24" s="86" t="s">
        <v>112</v>
      </c>
      <c r="M24" s="87">
        <v>24961</v>
      </c>
      <c r="N24" s="87">
        <v>35133</v>
      </c>
      <c r="O24" s="102">
        <f t="shared" si="0"/>
        <v>0.71047163635328603</v>
      </c>
      <c r="P24" s="91">
        <f t="shared" si="1"/>
        <v>24961.000000000004</v>
      </c>
      <c r="Q24" s="92">
        <f t="shared" si="2"/>
        <v>1.8350324726058688E-3</v>
      </c>
      <c r="R24" s="93">
        <f t="shared" si="3"/>
        <v>1.4474951505540638E-3</v>
      </c>
      <c r="S24" s="94">
        <f t="shared" si="4"/>
        <v>872390.95</v>
      </c>
      <c r="T24" s="95">
        <f t="shared" si="5"/>
        <v>236645.77</v>
      </c>
      <c r="U24" s="95">
        <f t="shared" si="6"/>
        <v>354968.66</v>
      </c>
      <c r="V24" s="95">
        <f t="shared" si="7"/>
        <v>322965.71999999997</v>
      </c>
      <c r="W24" s="96">
        <f t="shared" si="8"/>
        <v>1786971.0999999999</v>
      </c>
      <c r="X24" s="88"/>
      <c r="Y24" s="97">
        <f t="shared" si="9"/>
        <v>428264.65</v>
      </c>
      <c r="Z24" s="97">
        <f t="shared" si="10"/>
        <v>428264.65</v>
      </c>
      <c r="AA24" s="97">
        <f t="shared" si="11"/>
        <v>856529.3</v>
      </c>
    </row>
    <row r="25" spans="1:27" s="19" customFormat="1" ht="26.1" customHeight="1" x14ac:dyDescent="0.2">
      <c r="A25" s="85">
        <v>4029</v>
      </c>
      <c r="B25" s="85" t="s">
        <v>126</v>
      </c>
      <c r="C25" s="85" t="s">
        <v>127</v>
      </c>
      <c r="D25" s="85" t="s">
        <v>65</v>
      </c>
      <c r="E25" s="85" t="s">
        <v>120</v>
      </c>
      <c r="F25" s="85" t="s">
        <v>92</v>
      </c>
      <c r="G25" s="85">
        <v>675360</v>
      </c>
      <c r="H25" s="85">
        <v>1871991802</v>
      </c>
      <c r="I25" s="86" t="s">
        <v>67</v>
      </c>
      <c r="J25" s="85">
        <v>1026602</v>
      </c>
      <c r="K25" s="86" t="s">
        <v>87</v>
      </c>
      <c r="L25" s="86" t="s">
        <v>88</v>
      </c>
      <c r="M25" s="87">
        <v>24422</v>
      </c>
      <c r="N25" s="87">
        <v>31878</v>
      </c>
      <c r="O25" s="102">
        <f t="shared" si="0"/>
        <v>0.76610828784741825</v>
      </c>
      <c r="P25" s="91">
        <f t="shared" si="1"/>
        <v>24421.999999999996</v>
      </c>
      <c r="Q25" s="92">
        <f t="shared" si="2"/>
        <v>1.7954073573166346E-3</v>
      </c>
      <c r="R25" s="93">
        <f t="shared" si="3"/>
        <v>1.4162383945687806E-3</v>
      </c>
      <c r="S25" s="94">
        <f t="shared" si="4"/>
        <v>853552.82</v>
      </c>
      <c r="T25" s="95">
        <f t="shared" si="5"/>
        <v>231535.72</v>
      </c>
      <c r="U25" s="95">
        <f t="shared" si="6"/>
        <v>347303.58</v>
      </c>
      <c r="V25" s="95">
        <f t="shared" si="7"/>
        <v>315991.69</v>
      </c>
      <c r="W25" s="96">
        <f t="shared" si="8"/>
        <v>1748383.81</v>
      </c>
      <c r="X25" s="88"/>
      <c r="Y25" s="97">
        <f t="shared" si="9"/>
        <v>419016.84</v>
      </c>
      <c r="Z25" s="97">
        <f t="shared" si="10"/>
        <v>419016.84</v>
      </c>
      <c r="AA25" s="97">
        <f t="shared" si="11"/>
        <v>838033.68</v>
      </c>
    </row>
    <row r="26" spans="1:27" s="19" customFormat="1" ht="26.1" customHeight="1" x14ac:dyDescent="0.2">
      <c r="A26" s="85">
        <v>4035</v>
      </c>
      <c r="B26" s="85" t="s">
        <v>128</v>
      </c>
      <c r="C26" s="85" t="s">
        <v>129</v>
      </c>
      <c r="D26" s="85" t="s">
        <v>65</v>
      </c>
      <c r="E26" s="85" t="s">
        <v>66</v>
      </c>
      <c r="F26" s="85" t="s">
        <v>66</v>
      </c>
      <c r="G26" s="85">
        <v>675783</v>
      </c>
      <c r="H26" s="85">
        <v>1699163980</v>
      </c>
      <c r="I26" s="86" t="s">
        <v>67</v>
      </c>
      <c r="J26" s="85">
        <v>1026565</v>
      </c>
      <c r="K26" s="86" t="s">
        <v>87</v>
      </c>
      <c r="L26" s="86" t="s">
        <v>88</v>
      </c>
      <c r="M26" s="87">
        <v>21364</v>
      </c>
      <c r="N26" s="87">
        <v>32431</v>
      </c>
      <c r="O26" s="102">
        <f t="shared" si="0"/>
        <v>0.65875242823224689</v>
      </c>
      <c r="P26" s="91">
        <f t="shared" si="1"/>
        <v>21364</v>
      </c>
      <c r="Q26" s="92">
        <f t="shared" si="2"/>
        <v>1.5705954787369005E-3</v>
      </c>
      <c r="R26" s="93">
        <f t="shared" si="3"/>
        <v>1.2389041463257487E-3</v>
      </c>
      <c r="S26" s="94">
        <f t="shared" si="4"/>
        <v>746675.23</v>
      </c>
      <c r="T26" s="95">
        <f t="shared" si="5"/>
        <v>202543.98</v>
      </c>
      <c r="U26" s="95">
        <f t="shared" si="6"/>
        <v>303815.96999999997</v>
      </c>
      <c r="V26" s="95">
        <f t="shared" si="7"/>
        <v>276424.8</v>
      </c>
      <c r="W26" s="96">
        <f t="shared" si="8"/>
        <v>1529459.98</v>
      </c>
      <c r="X26" s="88"/>
      <c r="Y26" s="97">
        <f t="shared" si="9"/>
        <v>366549.66</v>
      </c>
      <c r="Z26" s="97">
        <f t="shared" si="10"/>
        <v>366549.66</v>
      </c>
      <c r="AA26" s="97">
        <f t="shared" si="11"/>
        <v>733099.32</v>
      </c>
    </row>
    <row r="27" spans="1:27" s="19" customFormat="1" ht="26.1" customHeight="1" x14ac:dyDescent="0.2">
      <c r="A27" s="85">
        <v>4037</v>
      </c>
      <c r="B27" s="85" t="s">
        <v>130</v>
      </c>
      <c r="C27" s="85" t="s">
        <v>95</v>
      </c>
      <c r="D27" s="85" t="s">
        <v>65</v>
      </c>
      <c r="E27" s="85" t="s">
        <v>131</v>
      </c>
      <c r="F27" s="85" t="s">
        <v>92</v>
      </c>
      <c r="G27" s="85">
        <v>675536</v>
      </c>
      <c r="H27" s="85">
        <v>1629373493</v>
      </c>
      <c r="I27" s="86" t="s">
        <v>67</v>
      </c>
      <c r="J27" s="85">
        <v>1019311</v>
      </c>
      <c r="K27" s="86" t="s">
        <v>72</v>
      </c>
      <c r="L27" s="86" t="s">
        <v>73</v>
      </c>
      <c r="M27" s="87">
        <v>15142</v>
      </c>
      <c r="N27" s="87">
        <v>26019</v>
      </c>
      <c r="O27" s="102">
        <f t="shared" si="0"/>
        <v>0.58195933740727934</v>
      </c>
      <c r="P27" s="91">
        <f t="shared" si="1"/>
        <v>15142</v>
      </c>
      <c r="Q27" s="92">
        <f t="shared" si="2"/>
        <v>1.1131790272904955E-3</v>
      </c>
      <c r="R27" s="93">
        <f t="shared" si="3"/>
        <v>8.7808868113014823E-4</v>
      </c>
      <c r="S27" s="94">
        <f t="shared" si="4"/>
        <v>529215.32999999996</v>
      </c>
      <c r="T27" s="95">
        <f t="shared" si="5"/>
        <v>143555.56</v>
      </c>
      <c r="U27" s="95">
        <f t="shared" si="6"/>
        <v>215333.34</v>
      </c>
      <c r="V27" s="95">
        <f t="shared" si="7"/>
        <v>195919.51</v>
      </c>
      <c r="W27" s="96">
        <f t="shared" si="8"/>
        <v>1084023.7399999998</v>
      </c>
      <c r="X27" s="88"/>
      <c r="Y27" s="97">
        <f t="shared" si="9"/>
        <v>259796.62</v>
      </c>
      <c r="Z27" s="97">
        <f t="shared" si="10"/>
        <v>259796.62</v>
      </c>
      <c r="AA27" s="97">
        <f t="shared" si="11"/>
        <v>519593.24</v>
      </c>
    </row>
    <row r="28" spans="1:27" s="19" customFormat="1" ht="26.1" customHeight="1" x14ac:dyDescent="0.2">
      <c r="A28" s="85">
        <v>4038</v>
      </c>
      <c r="B28" s="85" t="s">
        <v>132</v>
      </c>
      <c r="C28" s="85" t="s">
        <v>133</v>
      </c>
      <c r="D28" s="85" t="s">
        <v>106</v>
      </c>
      <c r="E28" s="85" t="s">
        <v>134</v>
      </c>
      <c r="F28" s="85" t="s">
        <v>135</v>
      </c>
      <c r="G28" s="85">
        <v>675546</v>
      </c>
      <c r="H28" s="85">
        <v>8435762838</v>
      </c>
      <c r="I28" s="86" t="s">
        <v>67</v>
      </c>
      <c r="J28" s="85">
        <v>1030825</v>
      </c>
      <c r="K28" s="86" t="s">
        <v>72</v>
      </c>
      <c r="L28" s="86" t="s">
        <v>73</v>
      </c>
      <c r="M28" s="87">
        <v>25840</v>
      </c>
      <c r="N28" s="87">
        <v>34384</v>
      </c>
      <c r="O28" s="102">
        <f t="shared" si="0"/>
        <v>0.75151233131689155</v>
      </c>
      <c r="P28" s="91">
        <f t="shared" si="1"/>
        <v>25840.000000000004</v>
      </c>
      <c r="Q28" s="92">
        <f t="shared" si="2"/>
        <v>0</v>
      </c>
      <c r="R28" s="93">
        <f t="shared" si="3"/>
        <v>1.4984685986265376E-3</v>
      </c>
      <c r="S28" s="94">
        <f t="shared" si="4"/>
        <v>0</v>
      </c>
      <c r="T28" s="95">
        <f t="shared" si="5"/>
        <v>244979.24</v>
      </c>
      <c r="U28" s="95">
        <f t="shared" si="6"/>
        <v>367468.86</v>
      </c>
      <c r="V28" s="95">
        <f t="shared" si="7"/>
        <v>0</v>
      </c>
      <c r="W28" s="96">
        <f t="shared" si="8"/>
        <v>612448.1</v>
      </c>
      <c r="X28" s="88"/>
      <c r="Y28" s="97">
        <f t="shared" si="9"/>
        <v>0</v>
      </c>
      <c r="Z28" s="97">
        <f t="shared" si="10"/>
        <v>0</v>
      </c>
      <c r="AA28" s="97">
        <f t="shared" si="11"/>
        <v>0</v>
      </c>
    </row>
    <row r="29" spans="1:27" s="19" customFormat="1" ht="26.1" customHeight="1" x14ac:dyDescent="0.2">
      <c r="A29" s="85">
        <v>4048</v>
      </c>
      <c r="B29" s="85" t="s">
        <v>136</v>
      </c>
      <c r="C29" s="85" t="s">
        <v>137</v>
      </c>
      <c r="D29" s="85" t="s">
        <v>65</v>
      </c>
      <c r="E29" s="85" t="s">
        <v>138</v>
      </c>
      <c r="F29" s="85" t="s">
        <v>86</v>
      </c>
      <c r="G29" s="85">
        <v>455618</v>
      </c>
      <c r="H29" s="85">
        <v>7411430303</v>
      </c>
      <c r="I29" s="86" t="s">
        <v>67</v>
      </c>
      <c r="J29" s="85">
        <v>404801</v>
      </c>
      <c r="K29" s="86" t="s">
        <v>72</v>
      </c>
      <c r="L29" s="86" t="s">
        <v>73</v>
      </c>
      <c r="M29" s="87">
        <v>18628</v>
      </c>
      <c r="N29" s="87">
        <v>44871</v>
      </c>
      <c r="O29" s="102">
        <f t="shared" si="0"/>
        <v>0.41514563972276081</v>
      </c>
      <c r="P29" s="91">
        <f t="shared" si="1"/>
        <v>18628</v>
      </c>
      <c r="Q29" s="92">
        <f t="shared" si="2"/>
        <v>1.369455746953332E-3</v>
      </c>
      <c r="R29" s="93">
        <f t="shared" si="3"/>
        <v>1.0802427652947036E-3</v>
      </c>
      <c r="S29" s="94">
        <f t="shared" si="4"/>
        <v>651051.59</v>
      </c>
      <c r="T29" s="95">
        <f t="shared" si="5"/>
        <v>176605</v>
      </c>
      <c r="U29" s="95">
        <f t="shared" si="6"/>
        <v>264907.5</v>
      </c>
      <c r="V29" s="95">
        <f t="shared" si="7"/>
        <v>241024.21</v>
      </c>
      <c r="W29" s="96">
        <f t="shared" si="8"/>
        <v>1333588.2999999998</v>
      </c>
      <c r="X29" s="88"/>
      <c r="Y29" s="97">
        <f t="shared" si="9"/>
        <v>319607.14</v>
      </c>
      <c r="Z29" s="97">
        <f t="shared" si="10"/>
        <v>319607.14</v>
      </c>
      <c r="AA29" s="97">
        <f t="shared" si="11"/>
        <v>639214.28</v>
      </c>
    </row>
    <row r="30" spans="1:27" s="19" customFormat="1" ht="26.1" customHeight="1" x14ac:dyDescent="0.2">
      <c r="A30" s="85">
        <v>4049</v>
      </c>
      <c r="B30" s="85" t="s">
        <v>139</v>
      </c>
      <c r="C30" s="85" t="s">
        <v>140</v>
      </c>
      <c r="D30" s="85" t="s">
        <v>65</v>
      </c>
      <c r="E30" s="85" t="s">
        <v>141</v>
      </c>
      <c r="F30" s="85" t="s">
        <v>86</v>
      </c>
      <c r="G30" s="85">
        <v>675656</v>
      </c>
      <c r="H30" s="85">
        <v>1972112381</v>
      </c>
      <c r="I30" s="86" t="s">
        <v>81</v>
      </c>
      <c r="J30" s="85">
        <v>1012953</v>
      </c>
      <c r="K30" s="86">
        <v>43709</v>
      </c>
      <c r="L30" s="86">
        <v>44074</v>
      </c>
      <c r="M30" s="87">
        <v>11445</v>
      </c>
      <c r="N30" s="87">
        <v>25589</v>
      </c>
      <c r="O30" s="102">
        <f t="shared" si="0"/>
        <v>0.44726249560357967</v>
      </c>
      <c r="P30" s="91">
        <f t="shared" si="1"/>
        <v>11445</v>
      </c>
      <c r="Q30" s="92">
        <f t="shared" si="2"/>
        <v>8.413904350376253E-4</v>
      </c>
      <c r="R30" s="93">
        <f t="shared" si="3"/>
        <v>6.6369864981736539E-4</v>
      </c>
      <c r="S30" s="94">
        <f t="shared" si="4"/>
        <v>400004.59</v>
      </c>
      <c r="T30" s="95">
        <f t="shared" si="5"/>
        <v>108505.7</v>
      </c>
      <c r="U30" s="95">
        <f t="shared" si="6"/>
        <v>162758.54999999999</v>
      </c>
      <c r="V30" s="95">
        <f t="shared" si="7"/>
        <v>148084.72</v>
      </c>
      <c r="W30" s="96">
        <f t="shared" si="8"/>
        <v>819353.56</v>
      </c>
      <c r="X30" s="88"/>
      <c r="Y30" s="97">
        <f t="shared" si="9"/>
        <v>196365.89</v>
      </c>
      <c r="Z30" s="97">
        <f t="shared" si="10"/>
        <v>196365.89</v>
      </c>
      <c r="AA30" s="97">
        <f t="shared" si="11"/>
        <v>392731.78</v>
      </c>
    </row>
    <row r="31" spans="1:27" s="19" customFormat="1" ht="26.1" customHeight="1" x14ac:dyDescent="0.2">
      <c r="A31" s="85">
        <v>4051</v>
      </c>
      <c r="B31" s="85" t="s">
        <v>142</v>
      </c>
      <c r="C31" s="85" t="s">
        <v>143</v>
      </c>
      <c r="D31" s="85" t="s">
        <v>106</v>
      </c>
      <c r="E31" s="85" t="s">
        <v>144</v>
      </c>
      <c r="F31" s="85" t="s">
        <v>92</v>
      </c>
      <c r="G31" s="85">
        <v>675866</v>
      </c>
      <c r="H31" s="85">
        <v>1063760361</v>
      </c>
      <c r="I31" s="86" t="s">
        <v>67</v>
      </c>
      <c r="J31" s="85">
        <v>1020691</v>
      </c>
      <c r="K31" s="86" t="s">
        <v>72</v>
      </c>
      <c r="L31" s="86" t="s">
        <v>73</v>
      </c>
      <c r="M31" s="87">
        <v>8595</v>
      </c>
      <c r="N31" s="87">
        <v>12311</v>
      </c>
      <c r="O31" s="102">
        <f t="shared" si="0"/>
        <v>0.69815612054260423</v>
      </c>
      <c r="P31" s="91">
        <f t="shared" si="1"/>
        <v>8595</v>
      </c>
      <c r="Q31" s="92">
        <f t="shared" si="2"/>
        <v>0</v>
      </c>
      <c r="R31" s="93">
        <f t="shared" si="3"/>
        <v>4.9842637791002668E-4</v>
      </c>
      <c r="S31" s="94">
        <f t="shared" si="4"/>
        <v>0</v>
      </c>
      <c r="T31" s="95">
        <f t="shared" si="5"/>
        <v>81485.929999999993</v>
      </c>
      <c r="U31" s="95">
        <f t="shared" si="6"/>
        <v>122228.9</v>
      </c>
      <c r="V31" s="95">
        <f t="shared" si="7"/>
        <v>0</v>
      </c>
      <c r="W31" s="96">
        <f t="shared" si="8"/>
        <v>203714.83</v>
      </c>
      <c r="X31" s="88"/>
      <c r="Y31" s="97">
        <f t="shared" si="9"/>
        <v>0</v>
      </c>
      <c r="Z31" s="97">
        <f t="shared" si="10"/>
        <v>0</v>
      </c>
      <c r="AA31" s="97">
        <f t="shared" si="11"/>
        <v>0</v>
      </c>
    </row>
    <row r="32" spans="1:27" s="19" customFormat="1" ht="26.1" customHeight="1" x14ac:dyDescent="0.2">
      <c r="A32" s="85">
        <v>4053</v>
      </c>
      <c r="B32" s="85" t="s">
        <v>145</v>
      </c>
      <c r="C32" s="85" t="s">
        <v>146</v>
      </c>
      <c r="D32" s="85" t="s">
        <v>65</v>
      </c>
      <c r="E32" s="85" t="s">
        <v>144</v>
      </c>
      <c r="F32" s="85" t="s">
        <v>92</v>
      </c>
      <c r="G32" s="85">
        <v>455906</v>
      </c>
      <c r="H32" s="85">
        <v>1134794795</v>
      </c>
      <c r="I32" s="86" t="s">
        <v>67</v>
      </c>
      <c r="J32" s="85">
        <v>1018974</v>
      </c>
      <c r="K32" s="86" t="s">
        <v>72</v>
      </c>
      <c r="L32" s="86" t="s">
        <v>73</v>
      </c>
      <c r="M32" s="87">
        <v>19851</v>
      </c>
      <c r="N32" s="87">
        <v>33987</v>
      </c>
      <c r="O32" s="102">
        <f t="shared" si="0"/>
        <v>0.58407626445405592</v>
      </c>
      <c r="P32" s="91">
        <f t="shared" si="1"/>
        <v>19851</v>
      </c>
      <c r="Q32" s="92">
        <f t="shared" si="2"/>
        <v>1.4593657951884578E-3</v>
      </c>
      <c r="R32" s="93">
        <f t="shared" si="3"/>
        <v>1.1511648665377475E-3</v>
      </c>
      <c r="S32" s="94">
        <f t="shared" si="4"/>
        <v>693795.63</v>
      </c>
      <c r="T32" s="95">
        <f t="shared" si="5"/>
        <v>188199.8</v>
      </c>
      <c r="U32" s="95">
        <f t="shared" si="6"/>
        <v>282299.7</v>
      </c>
      <c r="V32" s="95">
        <f t="shared" si="7"/>
        <v>256848.38</v>
      </c>
      <c r="W32" s="96">
        <f t="shared" si="8"/>
        <v>1421143.5099999998</v>
      </c>
      <c r="X32" s="88"/>
      <c r="Y32" s="97">
        <f t="shared" si="9"/>
        <v>340590.58</v>
      </c>
      <c r="Z32" s="97">
        <f t="shared" si="10"/>
        <v>340590.58</v>
      </c>
      <c r="AA32" s="97">
        <f t="shared" si="11"/>
        <v>681181.16</v>
      </c>
    </row>
    <row r="33" spans="1:27" s="19" customFormat="1" ht="26.1" customHeight="1" x14ac:dyDescent="0.2">
      <c r="A33" s="85">
        <v>4059</v>
      </c>
      <c r="B33" s="85" t="s">
        <v>147</v>
      </c>
      <c r="C33" s="85" t="s">
        <v>148</v>
      </c>
      <c r="D33" s="85" t="s">
        <v>65</v>
      </c>
      <c r="E33" s="85" t="s">
        <v>149</v>
      </c>
      <c r="F33" s="85" t="s">
        <v>92</v>
      </c>
      <c r="G33" s="85">
        <v>675826</v>
      </c>
      <c r="H33" s="85">
        <v>8334461359</v>
      </c>
      <c r="I33" s="86" t="s">
        <v>67</v>
      </c>
      <c r="J33" s="85">
        <v>1030689</v>
      </c>
      <c r="K33" s="86" t="s">
        <v>111</v>
      </c>
      <c r="L33" s="86" t="s">
        <v>112</v>
      </c>
      <c r="M33" s="87">
        <v>21916</v>
      </c>
      <c r="N33" s="87">
        <v>42756</v>
      </c>
      <c r="O33" s="102">
        <f t="shared" si="0"/>
        <v>0.51258302928243993</v>
      </c>
      <c r="P33" s="91">
        <f t="shared" si="1"/>
        <v>21916</v>
      </c>
      <c r="Q33" s="92">
        <f t="shared" si="2"/>
        <v>1.6111763018160415E-3</v>
      </c>
      <c r="R33" s="93">
        <f t="shared" si="3"/>
        <v>1.2709147758320123E-3</v>
      </c>
      <c r="S33" s="94">
        <f t="shared" si="4"/>
        <v>765967.71</v>
      </c>
      <c r="T33" s="95">
        <f t="shared" si="5"/>
        <v>207777.28</v>
      </c>
      <c r="U33" s="95">
        <f t="shared" si="6"/>
        <v>311665.91999999998</v>
      </c>
      <c r="V33" s="95">
        <f t="shared" si="7"/>
        <v>283567.03000000003</v>
      </c>
      <c r="W33" s="96">
        <f t="shared" si="8"/>
        <v>1568977.94</v>
      </c>
      <c r="X33" s="88"/>
      <c r="Y33" s="97">
        <f t="shared" si="9"/>
        <v>376020.51</v>
      </c>
      <c r="Z33" s="97">
        <f t="shared" si="10"/>
        <v>376020.51</v>
      </c>
      <c r="AA33" s="97">
        <f t="shared" si="11"/>
        <v>752041.02</v>
      </c>
    </row>
    <row r="34" spans="1:27" s="19" customFormat="1" ht="26.1" customHeight="1" x14ac:dyDescent="0.2">
      <c r="A34" s="85">
        <v>4060</v>
      </c>
      <c r="B34" s="85" t="s">
        <v>150</v>
      </c>
      <c r="C34" s="85" t="s">
        <v>151</v>
      </c>
      <c r="D34" s="85" t="s">
        <v>106</v>
      </c>
      <c r="E34" s="85" t="s">
        <v>152</v>
      </c>
      <c r="F34" s="85" t="s">
        <v>100</v>
      </c>
      <c r="G34" s="85">
        <v>675439</v>
      </c>
      <c r="H34" s="85">
        <v>1326283086</v>
      </c>
      <c r="I34" s="86" t="s">
        <v>67</v>
      </c>
      <c r="J34" s="85">
        <v>1016926</v>
      </c>
      <c r="K34" s="86" t="s">
        <v>72</v>
      </c>
      <c r="L34" s="86" t="s">
        <v>73</v>
      </c>
      <c r="M34" s="87">
        <v>16192</v>
      </c>
      <c r="N34" s="87">
        <v>23742</v>
      </c>
      <c r="O34" s="102">
        <f t="shared" si="0"/>
        <v>0.68199814674416648</v>
      </c>
      <c r="P34" s="91">
        <f t="shared" si="1"/>
        <v>16192.000000000002</v>
      </c>
      <c r="Q34" s="92">
        <f t="shared" si="2"/>
        <v>0</v>
      </c>
      <c r="R34" s="93">
        <f t="shared" si="3"/>
        <v>9.3897846551706265E-4</v>
      </c>
      <c r="S34" s="94">
        <f t="shared" si="4"/>
        <v>0</v>
      </c>
      <c r="T34" s="95">
        <f t="shared" si="5"/>
        <v>153510.21</v>
      </c>
      <c r="U34" s="95">
        <f t="shared" si="6"/>
        <v>230265.31</v>
      </c>
      <c r="V34" s="95">
        <f t="shared" si="7"/>
        <v>0</v>
      </c>
      <c r="W34" s="96">
        <f t="shared" si="8"/>
        <v>383775.52</v>
      </c>
      <c r="X34" s="88"/>
      <c r="Y34" s="97">
        <f t="shared" si="9"/>
        <v>0</v>
      </c>
      <c r="Z34" s="97">
        <f t="shared" si="10"/>
        <v>0</v>
      </c>
      <c r="AA34" s="97">
        <f t="shared" si="11"/>
        <v>0</v>
      </c>
    </row>
    <row r="35" spans="1:27" s="19" customFormat="1" ht="26.1" customHeight="1" x14ac:dyDescent="0.2">
      <c r="A35" s="85">
        <v>4061</v>
      </c>
      <c r="B35" s="85" t="s">
        <v>153</v>
      </c>
      <c r="C35" s="85" t="s">
        <v>154</v>
      </c>
      <c r="D35" s="85" t="s">
        <v>65</v>
      </c>
      <c r="E35" s="85" t="s">
        <v>155</v>
      </c>
      <c r="F35" s="85" t="s">
        <v>155</v>
      </c>
      <c r="G35" s="85">
        <v>455001</v>
      </c>
      <c r="H35" s="85">
        <v>1376258640</v>
      </c>
      <c r="I35" s="86" t="s">
        <v>67</v>
      </c>
      <c r="J35" s="85">
        <v>1030970</v>
      </c>
      <c r="K35" s="86" t="s">
        <v>156</v>
      </c>
      <c r="L35" s="86" t="s">
        <v>73</v>
      </c>
      <c r="M35" s="87">
        <v>19929</v>
      </c>
      <c r="N35" s="87">
        <v>25475</v>
      </c>
      <c r="O35" s="102">
        <f t="shared" si="0"/>
        <v>0.78229636898920507</v>
      </c>
      <c r="P35" s="91">
        <f t="shared" si="1"/>
        <v>24826.228668941982</v>
      </c>
      <c r="Q35" s="92">
        <f t="shared" si="2"/>
        <v>1.8251246256098435E-3</v>
      </c>
      <c r="R35" s="93">
        <f t="shared" si="3"/>
        <v>1.439679724563911E-3</v>
      </c>
      <c r="S35" s="94">
        <f t="shared" si="4"/>
        <v>867680.67</v>
      </c>
      <c r="T35" s="95">
        <f t="shared" si="5"/>
        <v>235368.06</v>
      </c>
      <c r="U35" s="95">
        <f t="shared" si="6"/>
        <v>353052.08</v>
      </c>
      <c r="V35" s="95">
        <f t="shared" si="7"/>
        <v>321221.93</v>
      </c>
      <c r="W35" s="96">
        <f t="shared" si="8"/>
        <v>1777322.74</v>
      </c>
      <c r="X35" s="88"/>
      <c r="Y35" s="97">
        <f t="shared" si="9"/>
        <v>425952.33</v>
      </c>
      <c r="Z35" s="97">
        <f t="shared" si="10"/>
        <v>425952.33</v>
      </c>
      <c r="AA35" s="97">
        <f t="shared" si="11"/>
        <v>851904.66</v>
      </c>
    </row>
    <row r="36" spans="1:27" s="19" customFormat="1" ht="26.1" customHeight="1" x14ac:dyDescent="0.2">
      <c r="A36" s="85">
        <v>4069</v>
      </c>
      <c r="B36" s="85" t="s">
        <v>157</v>
      </c>
      <c r="C36" s="85" t="s">
        <v>129</v>
      </c>
      <c r="D36" s="85" t="s">
        <v>65</v>
      </c>
      <c r="E36" s="85" t="s">
        <v>103</v>
      </c>
      <c r="F36" s="85" t="s">
        <v>103</v>
      </c>
      <c r="G36" s="85">
        <v>676067</v>
      </c>
      <c r="H36" s="85">
        <v>1770972572</v>
      </c>
      <c r="I36" s="86" t="s">
        <v>67</v>
      </c>
      <c r="J36" s="85">
        <v>1028757</v>
      </c>
      <c r="K36" s="86" t="s">
        <v>87</v>
      </c>
      <c r="L36" s="86" t="s">
        <v>88</v>
      </c>
      <c r="M36" s="87">
        <v>21103</v>
      </c>
      <c r="N36" s="87">
        <v>32040</v>
      </c>
      <c r="O36" s="102">
        <f t="shared" si="0"/>
        <v>0.65864544319600504</v>
      </c>
      <c r="P36" s="91">
        <f t="shared" si="1"/>
        <v>21103</v>
      </c>
      <c r="Q36" s="92">
        <f t="shared" si="2"/>
        <v>1.5514078069549153E-3</v>
      </c>
      <c r="R36" s="93">
        <f t="shared" si="3"/>
        <v>1.2237686856352871E-3</v>
      </c>
      <c r="S36" s="94">
        <f t="shared" si="4"/>
        <v>737553.23</v>
      </c>
      <c r="T36" s="95">
        <f t="shared" si="5"/>
        <v>200069.54</v>
      </c>
      <c r="U36" s="95">
        <f t="shared" si="6"/>
        <v>300104.31</v>
      </c>
      <c r="V36" s="95">
        <f t="shared" si="7"/>
        <v>273047.77</v>
      </c>
      <c r="W36" s="96">
        <f t="shared" si="8"/>
        <v>1510774.85</v>
      </c>
      <c r="X36" s="88"/>
      <c r="Y36" s="97">
        <f t="shared" si="9"/>
        <v>362071.59</v>
      </c>
      <c r="Z36" s="97">
        <f t="shared" si="10"/>
        <v>362071.59</v>
      </c>
      <c r="AA36" s="97">
        <f t="shared" si="11"/>
        <v>724143.18</v>
      </c>
    </row>
    <row r="37" spans="1:27" s="19" customFormat="1" ht="26.1" customHeight="1" x14ac:dyDescent="0.2">
      <c r="A37" s="85">
        <v>4070</v>
      </c>
      <c r="B37" s="85" t="s">
        <v>158</v>
      </c>
      <c r="C37" s="85" t="s">
        <v>159</v>
      </c>
      <c r="D37" s="85" t="s">
        <v>65</v>
      </c>
      <c r="E37" s="85" t="s">
        <v>160</v>
      </c>
      <c r="F37" s="85" t="s">
        <v>135</v>
      </c>
      <c r="G37" s="85">
        <v>675971</v>
      </c>
      <c r="H37" s="85">
        <v>7603394622</v>
      </c>
      <c r="I37" s="86" t="s">
        <v>67</v>
      </c>
      <c r="J37" s="85">
        <v>1028837</v>
      </c>
      <c r="K37" s="86" t="s">
        <v>72</v>
      </c>
      <c r="L37" s="86" t="s">
        <v>73</v>
      </c>
      <c r="M37" s="87">
        <v>19462</v>
      </c>
      <c r="N37" s="87">
        <v>24378</v>
      </c>
      <c r="O37" s="102">
        <f t="shared" si="0"/>
        <v>0.79834276806957094</v>
      </c>
      <c r="P37" s="91">
        <f t="shared" si="1"/>
        <v>19462</v>
      </c>
      <c r="Q37" s="92">
        <f t="shared" si="2"/>
        <v>1.4307680774750776E-3</v>
      </c>
      <c r="R37" s="93">
        <f t="shared" si="3"/>
        <v>1.1286066511791669E-3</v>
      </c>
      <c r="S37" s="94">
        <f t="shared" si="4"/>
        <v>680200.02</v>
      </c>
      <c r="T37" s="95">
        <f t="shared" si="5"/>
        <v>184511.84</v>
      </c>
      <c r="U37" s="95">
        <f t="shared" si="6"/>
        <v>276767.76</v>
      </c>
      <c r="V37" s="95">
        <f t="shared" si="7"/>
        <v>251815.18</v>
      </c>
      <c r="W37" s="96">
        <f t="shared" si="8"/>
        <v>1393294.8</v>
      </c>
      <c r="X37" s="88"/>
      <c r="Y37" s="97">
        <f t="shared" si="9"/>
        <v>333916.37</v>
      </c>
      <c r="Z37" s="97">
        <f t="shared" si="10"/>
        <v>333916.37</v>
      </c>
      <c r="AA37" s="97">
        <f t="shared" si="11"/>
        <v>667832.74</v>
      </c>
    </row>
    <row r="38" spans="1:27" s="19" customFormat="1" ht="26.1" customHeight="1" x14ac:dyDescent="0.2">
      <c r="A38" s="85">
        <v>4072</v>
      </c>
      <c r="B38" s="85" t="s">
        <v>161</v>
      </c>
      <c r="C38" s="85" t="s">
        <v>162</v>
      </c>
      <c r="D38" s="85" t="s">
        <v>106</v>
      </c>
      <c r="E38" s="85" t="s">
        <v>163</v>
      </c>
      <c r="F38" s="85" t="s">
        <v>163</v>
      </c>
      <c r="G38" s="85">
        <v>676163</v>
      </c>
      <c r="H38" s="85">
        <v>1457879124</v>
      </c>
      <c r="I38" s="86" t="s">
        <v>67</v>
      </c>
      <c r="J38" s="85">
        <v>1029130</v>
      </c>
      <c r="K38" s="86" t="s">
        <v>72</v>
      </c>
      <c r="L38" s="86" t="s">
        <v>73</v>
      </c>
      <c r="M38" s="87">
        <v>19616</v>
      </c>
      <c r="N38" s="87">
        <v>28334</v>
      </c>
      <c r="O38" s="102">
        <f t="shared" si="0"/>
        <v>0.69231312204418716</v>
      </c>
      <c r="P38" s="91">
        <f t="shared" si="1"/>
        <v>19616</v>
      </c>
      <c r="Q38" s="92">
        <f t="shared" si="2"/>
        <v>0</v>
      </c>
      <c r="R38" s="93">
        <f t="shared" si="3"/>
        <v>1.1375371528892476E-3</v>
      </c>
      <c r="S38" s="94">
        <f t="shared" si="4"/>
        <v>0</v>
      </c>
      <c r="T38" s="95">
        <f t="shared" si="5"/>
        <v>185971.85</v>
      </c>
      <c r="U38" s="95">
        <f t="shared" si="6"/>
        <v>278957.78000000003</v>
      </c>
      <c r="V38" s="95">
        <f t="shared" si="7"/>
        <v>0</v>
      </c>
      <c r="W38" s="96">
        <f t="shared" si="8"/>
        <v>464929.63</v>
      </c>
      <c r="X38" s="88"/>
      <c r="Y38" s="97">
        <f t="shared" si="9"/>
        <v>0</v>
      </c>
      <c r="Z38" s="97">
        <f t="shared" si="10"/>
        <v>0</v>
      </c>
      <c r="AA38" s="97">
        <f t="shared" si="11"/>
        <v>0</v>
      </c>
    </row>
    <row r="39" spans="1:27" s="19" customFormat="1" ht="26.1" customHeight="1" x14ac:dyDescent="0.2">
      <c r="A39" s="85">
        <v>4073</v>
      </c>
      <c r="B39" s="85" t="s">
        <v>164</v>
      </c>
      <c r="C39" s="85" t="s">
        <v>109</v>
      </c>
      <c r="D39" s="85" t="s">
        <v>65</v>
      </c>
      <c r="E39" s="85" t="s">
        <v>86</v>
      </c>
      <c r="F39" s="85" t="s">
        <v>86</v>
      </c>
      <c r="G39" s="85">
        <v>455817</v>
      </c>
      <c r="H39" s="85">
        <v>1861513285</v>
      </c>
      <c r="I39" s="86" t="s">
        <v>67</v>
      </c>
      <c r="J39" s="85">
        <v>1026685</v>
      </c>
      <c r="K39" s="86" t="s">
        <v>111</v>
      </c>
      <c r="L39" s="86" t="s">
        <v>112</v>
      </c>
      <c r="M39" s="87">
        <v>31968</v>
      </c>
      <c r="N39" s="87">
        <v>37003</v>
      </c>
      <c r="O39" s="102">
        <f t="shared" si="0"/>
        <v>0.86392995162554387</v>
      </c>
      <c r="P39" s="91">
        <f t="shared" si="1"/>
        <v>31968.000000000004</v>
      </c>
      <c r="Q39" s="92">
        <f t="shared" si="2"/>
        <v>2.3501589713659072E-3</v>
      </c>
      <c r="R39" s="93">
        <f t="shared" si="3"/>
        <v>1.8538329783627382E-3</v>
      </c>
      <c r="S39" s="94">
        <f t="shared" si="4"/>
        <v>1117286.73</v>
      </c>
      <c r="T39" s="95">
        <f t="shared" si="5"/>
        <v>303076.47999999998</v>
      </c>
      <c r="U39" s="95">
        <f t="shared" si="6"/>
        <v>454614.72</v>
      </c>
      <c r="V39" s="95">
        <f t="shared" si="7"/>
        <v>413627.98</v>
      </c>
      <c r="W39" s="96">
        <f t="shared" si="8"/>
        <v>2288605.91</v>
      </c>
      <c r="X39" s="88"/>
      <c r="Y39" s="97">
        <f t="shared" si="9"/>
        <v>548486.21</v>
      </c>
      <c r="Z39" s="97">
        <f t="shared" si="10"/>
        <v>548486.21</v>
      </c>
      <c r="AA39" s="97">
        <f t="shared" si="11"/>
        <v>1096972.42</v>
      </c>
    </row>
    <row r="40" spans="1:27" s="19" customFormat="1" ht="26.1" customHeight="1" x14ac:dyDescent="0.2">
      <c r="A40" s="85">
        <v>4074</v>
      </c>
      <c r="B40" s="85" t="s">
        <v>165</v>
      </c>
      <c r="C40" s="85" t="s">
        <v>166</v>
      </c>
      <c r="D40" s="85" t="s">
        <v>106</v>
      </c>
      <c r="E40" s="85" t="s">
        <v>167</v>
      </c>
      <c r="F40" s="85" t="s">
        <v>100</v>
      </c>
      <c r="G40" s="85">
        <v>455563</v>
      </c>
      <c r="H40" s="85">
        <v>8614887265</v>
      </c>
      <c r="I40" s="86" t="s">
        <v>81</v>
      </c>
      <c r="J40" s="85">
        <v>1004489</v>
      </c>
      <c r="K40" s="86" t="s">
        <v>72</v>
      </c>
      <c r="L40" s="86" t="s">
        <v>73</v>
      </c>
      <c r="M40" s="87">
        <v>8411</v>
      </c>
      <c r="N40" s="87">
        <v>10484</v>
      </c>
      <c r="O40" s="102">
        <f t="shared" si="0"/>
        <v>0.80227012590614266</v>
      </c>
      <c r="P40" s="91">
        <f t="shared" si="1"/>
        <v>8411</v>
      </c>
      <c r="Q40" s="92">
        <f t="shared" si="2"/>
        <v>0</v>
      </c>
      <c r="R40" s="93">
        <f t="shared" si="3"/>
        <v>4.8775616807460555E-4</v>
      </c>
      <c r="S40" s="94">
        <f t="shared" si="4"/>
        <v>0</v>
      </c>
      <c r="T40" s="95">
        <f t="shared" si="5"/>
        <v>79741.5</v>
      </c>
      <c r="U40" s="95">
        <f t="shared" si="6"/>
        <v>119612.25</v>
      </c>
      <c r="V40" s="95">
        <f t="shared" si="7"/>
        <v>0</v>
      </c>
      <c r="W40" s="96">
        <f t="shared" si="8"/>
        <v>199353.75</v>
      </c>
      <c r="X40" s="88"/>
      <c r="Y40" s="97">
        <f t="shared" si="9"/>
        <v>0</v>
      </c>
      <c r="Z40" s="97">
        <f t="shared" si="10"/>
        <v>0</v>
      </c>
      <c r="AA40" s="97">
        <f t="shared" si="11"/>
        <v>0</v>
      </c>
    </row>
    <row r="41" spans="1:27" s="19" customFormat="1" ht="26.1" customHeight="1" x14ac:dyDescent="0.2">
      <c r="A41" s="85">
        <v>4075</v>
      </c>
      <c r="B41" s="85" t="s">
        <v>168</v>
      </c>
      <c r="C41" s="85" t="s">
        <v>169</v>
      </c>
      <c r="D41" s="85" t="s">
        <v>65</v>
      </c>
      <c r="E41" s="85" t="s">
        <v>170</v>
      </c>
      <c r="F41" s="85" t="s">
        <v>80</v>
      </c>
      <c r="G41" s="85">
        <v>676020</v>
      </c>
      <c r="H41" s="85">
        <v>7420972535</v>
      </c>
      <c r="I41" s="86" t="s">
        <v>67</v>
      </c>
      <c r="J41" s="85">
        <v>407502</v>
      </c>
      <c r="K41" s="86" t="s">
        <v>87</v>
      </c>
      <c r="L41" s="86" t="s">
        <v>88</v>
      </c>
      <c r="M41" s="87">
        <v>5906</v>
      </c>
      <c r="N41" s="87">
        <v>11159</v>
      </c>
      <c r="O41" s="102">
        <f t="shared" si="0"/>
        <v>0.52925889416614391</v>
      </c>
      <c r="P41" s="91">
        <f t="shared" si="1"/>
        <v>5906.0000000000009</v>
      </c>
      <c r="Q41" s="92">
        <f t="shared" si="2"/>
        <v>4.3418540055327356E-4</v>
      </c>
      <c r="R41" s="93">
        <f t="shared" si="3"/>
        <v>3.4249053960868156E-4</v>
      </c>
      <c r="S41" s="94">
        <f t="shared" si="4"/>
        <v>206415.65</v>
      </c>
      <c r="T41" s="95">
        <f t="shared" si="5"/>
        <v>55992.55</v>
      </c>
      <c r="U41" s="95">
        <f t="shared" si="6"/>
        <v>83988.82</v>
      </c>
      <c r="V41" s="95">
        <f t="shared" si="7"/>
        <v>76416.63</v>
      </c>
      <c r="W41" s="96">
        <f t="shared" si="8"/>
        <v>422813.65</v>
      </c>
      <c r="X41" s="88"/>
      <c r="Y41" s="97">
        <f t="shared" si="9"/>
        <v>101331.32</v>
      </c>
      <c r="Z41" s="97">
        <f t="shared" si="10"/>
        <v>101331.32</v>
      </c>
      <c r="AA41" s="97">
        <f t="shared" si="11"/>
        <v>202662.64</v>
      </c>
    </row>
    <row r="42" spans="1:27" s="19" customFormat="1" ht="26.1" customHeight="1" x14ac:dyDescent="0.2">
      <c r="A42" s="85">
        <v>4076</v>
      </c>
      <c r="B42" s="85" t="s">
        <v>171</v>
      </c>
      <c r="C42" s="85" t="s">
        <v>172</v>
      </c>
      <c r="D42" s="85" t="s">
        <v>106</v>
      </c>
      <c r="E42" s="85" t="s">
        <v>173</v>
      </c>
      <c r="F42" s="85" t="s">
        <v>66</v>
      </c>
      <c r="G42" s="85">
        <v>675402</v>
      </c>
      <c r="H42" s="85">
        <v>1821233586</v>
      </c>
      <c r="I42" s="86" t="s">
        <v>67</v>
      </c>
      <c r="J42" s="85">
        <v>1016945</v>
      </c>
      <c r="K42" s="86" t="s">
        <v>72</v>
      </c>
      <c r="L42" s="86" t="s">
        <v>73</v>
      </c>
      <c r="M42" s="87">
        <v>20818</v>
      </c>
      <c r="N42" s="87">
        <v>27522</v>
      </c>
      <c r="O42" s="102">
        <f t="shared" si="0"/>
        <v>0.75641305137708015</v>
      </c>
      <c r="P42" s="91">
        <f t="shared" si="1"/>
        <v>20818</v>
      </c>
      <c r="Q42" s="92">
        <f t="shared" si="2"/>
        <v>0</v>
      </c>
      <c r="R42" s="93">
        <f t="shared" si="3"/>
        <v>1.2072414584445533E-3</v>
      </c>
      <c r="S42" s="94">
        <f t="shared" si="4"/>
        <v>0</v>
      </c>
      <c r="T42" s="95">
        <f t="shared" si="5"/>
        <v>197367.56</v>
      </c>
      <c r="U42" s="95">
        <f t="shared" si="6"/>
        <v>296051.34000000003</v>
      </c>
      <c r="V42" s="95">
        <f t="shared" si="7"/>
        <v>0</v>
      </c>
      <c r="W42" s="96">
        <f t="shared" si="8"/>
        <v>493418.9</v>
      </c>
      <c r="X42" s="88"/>
      <c r="Y42" s="97">
        <f t="shared" si="9"/>
        <v>0</v>
      </c>
      <c r="Z42" s="97">
        <f t="shared" si="10"/>
        <v>0</v>
      </c>
      <c r="AA42" s="97">
        <f t="shared" si="11"/>
        <v>0</v>
      </c>
    </row>
    <row r="43" spans="1:27" s="19" customFormat="1" ht="26.1" customHeight="1" x14ac:dyDescent="0.2">
      <c r="A43" s="85">
        <v>4079</v>
      </c>
      <c r="B43" s="85" t="s">
        <v>174</v>
      </c>
      <c r="C43" s="85" t="s">
        <v>175</v>
      </c>
      <c r="D43" s="85" t="s">
        <v>65</v>
      </c>
      <c r="E43" s="85" t="s">
        <v>176</v>
      </c>
      <c r="F43" s="85" t="s">
        <v>80</v>
      </c>
      <c r="G43" s="85">
        <v>676338</v>
      </c>
      <c r="H43" s="85">
        <v>1205841160</v>
      </c>
      <c r="I43" s="86" t="s">
        <v>67</v>
      </c>
      <c r="J43" s="85">
        <v>407904</v>
      </c>
      <c r="K43" s="86" t="s">
        <v>177</v>
      </c>
      <c r="L43" s="86" t="s">
        <v>178</v>
      </c>
      <c r="M43" s="87">
        <v>13319</v>
      </c>
      <c r="N43" s="87">
        <v>18889</v>
      </c>
      <c r="O43" s="102">
        <f t="shared" si="0"/>
        <v>0.70511938165069621</v>
      </c>
      <c r="P43" s="91">
        <f t="shared" si="1"/>
        <v>13318.999999999998</v>
      </c>
      <c r="Q43" s="92">
        <f t="shared" si="2"/>
        <v>9.7915938875195539E-4</v>
      </c>
      <c r="R43" s="93">
        <f t="shared" si="3"/>
        <v>7.7237241738029603E-4</v>
      </c>
      <c r="S43" s="94">
        <f t="shared" si="4"/>
        <v>465501.19</v>
      </c>
      <c r="T43" s="95">
        <f t="shared" si="5"/>
        <v>126272.39</v>
      </c>
      <c r="U43" s="95">
        <f t="shared" si="6"/>
        <v>189408.58</v>
      </c>
      <c r="V43" s="95">
        <f t="shared" si="7"/>
        <v>172332.05</v>
      </c>
      <c r="W43" s="96">
        <f t="shared" si="8"/>
        <v>953514.21</v>
      </c>
      <c r="X43" s="88"/>
      <c r="Y43" s="97">
        <f t="shared" si="9"/>
        <v>228518.76</v>
      </c>
      <c r="Z43" s="97">
        <f t="shared" si="10"/>
        <v>228518.76</v>
      </c>
      <c r="AA43" s="97">
        <f t="shared" si="11"/>
        <v>457037.52</v>
      </c>
    </row>
    <row r="44" spans="1:27" s="19" customFormat="1" ht="26.1" customHeight="1" x14ac:dyDescent="0.2">
      <c r="A44" s="85">
        <v>4084</v>
      </c>
      <c r="B44" s="85" t="s">
        <v>179</v>
      </c>
      <c r="C44" s="85" t="s">
        <v>180</v>
      </c>
      <c r="D44" s="85" t="s">
        <v>106</v>
      </c>
      <c r="E44" s="85" t="s">
        <v>181</v>
      </c>
      <c r="F44" s="85" t="s">
        <v>182</v>
      </c>
      <c r="G44" s="85">
        <v>4084</v>
      </c>
      <c r="H44" s="85">
        <v>7418649608</v>
      </c>
      <c r="I44" s="86" t="s">
        <v>67</v>
      </c>
      <c r="J44" s="85">
        <v>408402</v>
      </c>
      <c r="K44" s="86" t="s">
        <v>183</v>
      </c>
      <c r="L44" s="86" t="s">
        <v>184</v>
      </c>
      <c r="M44" s="87">
        <v>11097</v>
      </c>
      <c r="N44" s="87">
        <v>16764</v>
      </c>
      <c r="O44" s="102">
        <f t="shared" si="0"/>
        <v>0.66195418754473878</v>
      </c>
      <c r="P44" s="91">
        <f t="shared" si="1"/>
        <v>11097</v>
      </c>
      <c r="Q44" s="92">
        <f t="shared" si="2"/>
        <v>0</v>
      </c>
      <c r="R44" s="93">
        <f t="shared" si="3"/>
        <v>6.4351803556341662E-4</v>
      </c>
      <c r="S44" s="94">
        <f t="shared" si="4"/>
        <v>0</v>
      </c>
      <c r="T44" s="95">
        <f t="shared" si="5"/>
        <v>105206.45</v>
      </c>
      <c r="U44" s="95">
        <f t="shared" si="6"/>
        <v>157809.67000000001</v>
      </c>
      <c r="V44" s="95">
        <f t="shared" si="7"/>
        <v>0</v>
      </c>
      <c r="W44" s="96">
        <f t="shared" si="8"/>
        <v>263016.12</v>
      </c>
      <c r="X44" s="88"/>
      <c r="Y44" s="97">
        <f t="shared" si="9"/>
        <v>0</v>
      </c>
      <c r="Z44" s="97">
        <f t="shared" si="10"/>
        <v>0</v>
      </c>
      <c r="AA44" s="97">
        <f t="shared" si="11"/>
        <v>0</v>
      </c>
    </row>
    <row r="45" spans="1:27" s="19" customFormat="1" ht="26.1" customHeight="1" x14ac:dyDescent="0.2">
      <c r="A45" s="85">
        <v>4090</v>
      </c>
      <c r="B45" s="85" t="s">
        <v>185</v>
      </c>
      <c r="C45" s="85" t="s">
        <v>186</v>
      </c>
      <c r="D45" s="85" t="s">
        <v>106</v>
      </c>
      <c r="E45" s="85" t="s">
        <v>86</v>
      </c>
      <c r="F45" s="85" t="s">
        <v>86</v>
      </c>
      <c r="G45" s="85" t="s">
        <v>187</v>
      </c>
      <c r="H45" s="85">
        <v>7418649608</v>
      </c>
      <c r="I45" s="86" t="s">
        <v>67</v>
      </c>
      <c r="J45" s="85">
        <v>409002</v>
      </c>
      <c r="K45" s="86" t="s">
        <v>183</v>
      </c>
      <c r="L45" s="86" t="s">
        <v>184</v>
      </c>
      <c r="M45" s="87">
        <v>26200</v>
      </c>
      <c r="N45" s="87">
        <v>37524</v>
      </c>
      <c r="O45" s="102">
        <f t="shared" si="0"/>
        <v>0.69821980599083255</v>
      </c>
      <c r="P45" s="91">
        <f t="shared" si="1"/>
        <v>26200.000000000004</v>
      </c>
      <c r="Q45" s="92">
        <f t="shared" si="2"/>
        <v>0</v>
      </c>
      <c r="R45" s="93">
        <f t="shared" si="3"/>
        <v>1.5193450961306226E-3</v>
      </c>
      <c r="S45" s="94">
        <f t="shared" si="4"/>
        <v>0</v>
      </c>
      <c r="T45" s="95">
        <f t="shared" si="5"/>
        <v>248392.26</v>
      </c>
      <c r="U45" s="95">
        <f t="shared" si="6"/>
        <v>372588.39</v>
      </c>
      <c r="V45" s="95">
        <f t="shared" si="7"/>
        <v>0</v>
      </c>
      <c r="W45" s="96">
        <f t="shared" si="8"/>
        <v>620980.65</v>
      </c>
      <c r="X45" s="88"/>
      <c r="Y45" s="97">
        <f t="shared" si="9"/>
        <v>0</v>
      </c>
      <c r="Z45" s="97">
        <f t="shared" si="10"/>
        <v>0</v>
      </c>
      <c r="AA45" s="97">
        <f t="shared" si="11"/>
        <v>0</v>
      </c>
    </row>
    <row r="46" spans="1:27" s="19" customFormat="1" ht="26.1" customHeight="1" x14ac:dyDescent="0.2">
      <c r="A46" s="85">
        <v>4094</v>
      </c>
      <c r="B46" s="85" t="s">
        <v>188</v>
      </c>
      <c r="C46" s="85" t="s">
        <v>140</v>
      </c>
      <c r="D46" s="85" t="s">
        <v>65</v>
      </c>
      <c r="E46" s="85" t="s">
        <v>189</v>
      </c>
      <c r="F46" s="85" t="s">
        <v>92</v>
      </c>
      <c r="G46" s="85">
        <v>675406</v>
      </c>
      <c r="H46" s="85">
        <v>1366563793</v>
      </c>
      <c r="I46" s="86" t="s">
        <v>67</v>
      </c>
      <c r="J46" s="85">
        <v>1026246</v>
      </c>
      <c r="K46" s="86" t="s">
        <v>87</v>
      </c>
      <c r="L46" s="86" t="s">
        <v>88</v>
      </c>
      <c r="M46" s="87">
        <v>10121</v>
      </c>
      <c r="N46" s="87">
        <v>13913</v>
      </c>
      <c r="O46" s="102">
        <f t="shared" si="0"/>
        <v>0.72744914827858842</v>
      </c>
      <c r="P46" s="91">
        <f t="shared" si="1"/>
        <v>10121</v>
      </c>
      <c r="Q46" s="92">
        <f t="shared" si="2"/>
        <v>7.44055272434758E-4</v>
      </c>
      <c r="R46" s="93">
        <f t="shared" si="3"/>
        <v>5.8691953121900876E-4</v>
      </c>
      <c r="S46" s="94">
        <f t="shared" si="4"/>
        <v>353730.57</v>
      </c>
      <c r="T46" s="95">
        <f t="shared" si="5"/>
        <v>95953.36</v>
      </c>
      <c r="U46" s="95">
        <f t="shared" si="6"/>
        <v>143930.04</v>
      </c>
      <c r="V46" s="95">
        <f t="shared" si="7"/>
        <v>130953.73</v>
      </c>
      <c r="W46" s="96">
        <f t="shared" si="8"/>
        <v>724567.7</v>
      </c>
      <c r="X46" s="88"/>
      <c r="Y46" s="97">
        <f t="shared" si="9"/>
        <v>173649.55</v>
      </c>
      <c r="Z46" s="97">
        <f t="shared" si="10"/>
        <v>173649.55</v>
      </c>
      <c r="AA46" s="97">
        <f t="shared" si="11"/>
        <v>347299.1</v>
      </c>
    </row>
    <row r="47" spans="1:27" s="19" customFormat="1" ht="26.1" customHeight="1" x14ac:dyDescent="0.2">
      <c r="A47" s="85">
        <v>4095</v>
      </c>
      <c r="B47" s="85" t="s">
        <v>190</v>
      </c>
      <c r="C47" s="85" t="s">
        <v>191</v>
      </c>
      <c r="D47" s="85" t="s">
        <v>65</v>
      </c>
      <c r="E47" s="85" t="s">
        <v>192</v>
      </c>
      <c r="F47" s="85" t="s">
        <v>80</v>
      </c>
      <c r="G47" s="85">
        <v>675599</v>
      </c>
      <c r="H47" s="85">
        <v>7511514063</v>
      </c>
      <c r="I47" s="86" t="s">
        <v>67</v>
      </c>
      <c r="J47" s="85">
        <v>409501</v>
      </c>
      <c r="K47" s="86" t="s">
        <v>87</v>
      </c>
      <c r="L47" s="86" t="s">
        <v>88</v>
      </c>
      <c r="M47" s="87">
        <v>7210</v>
      </c>
      <c r="N47" s="87">
        <v>14476</v>
      </c>
      <c r="O47" s="102">
        <f t="shared" si="0"/>
        <v>0.49806576402321084</v>
      </c>
      <c r="P47" s="91">
        <f t="shared" si="1"/>
        <v>7210</v>
      </c>
      <c r="Q47" s="92">
        <f t="shared" si="2"/>
        <v>5.3005024347936027E-4</v>
      </c>
      <c r="R47" s="93">
        <f t="shared" si="3"/>
        <v>4.1810985279014455E-4</v>
      </c>
      <c r="S47" s="94">
        <f t="shared" si="4"/>
        <v>251990.66</v>
      </c>
      <c r="T47" s="95">
        <f t="shared" si="5"/>
        <v>68355.27</v>
      </c>
      <c r="U47" s="95">
        <f t="shared" si="6"/>
        <v>102532.91</v>
      </c>
      <c r="V47" s="95">
        <f t="shared" si="7"/>
        <v>93288.84</v>
      </c>
      <c r="W47" s="96">
        <f t="shared" si="8"/>
        <v>516167.67999999993</v>
      </c>
      <c r="X47" s="88"/>
      <c r="Y47" s="97">
        <f t="shared" si="9"/>
        <v>123704.5</v>
      </c>
      <c r="Z47" s="97">
        <f t="shared" si="10"/>
        <v>123704.5</v>
      </c>
      <c r="AA47" s="97">
        <f t="shared" si="11"/>
        <v>247409</v>
      </c>
    </row>
    <row r="48" spans="1:27" s="19" customFormat="1" ht="26.1" customHeight="1" x14ac:dyDescent="0.2">
      <c r="A48" s="85">
        <v>4097</v>
      </c>
      <c r="B48" s="85" t="s">
        <v>193</v>
      </c>
      <c r="C48" s="85" t="s">
        <v>194</v>
      </c>
      <c r="D48" s="85" t="s">
        <v>65</v>
      </c>
      <c r="E48" s="85" t="s">
        <v>195</v>
      </c>
      <c r="F48" s="85" t="s">
        <v>195</v>
      </c>
      <c r="G48" s="85">
        <v>676206</v>
      </c>
      <c r="H48" s="85">
        <v>1902203607</v>
      </c>
      <c r="I48" s="86" t="s">
        <v>67</v>
      </c>
      <c r="J48" s="85">
        <v>1028637</v>
      </c>
      <c r="K48" s="86" t="s">
        <v>87</v>
      </c>
      <c r="L48" s="86" t="s">
        <v>88</v>
      </c>
      <c r="M48" s="87">
        <v>24458</v>
      </c>
      <c r="N48" s="87">
        <v>36185</v>
      </c>
      <c r="O48" s="102">
        <f t="shared" si="0"/>
        <v>0.6759154345723366</v>
      </c>
      <c r="P48" s="91">
        <f t="shared" si="1"/>
        <v>24457.999999999996</v>
      </c>
      <c r="Q48" s="92">
        <f t="shared" si="2"/>
        <v>1.7980539327348394E-3</v>
      </c>
      <c r="R48" s="93">
        <f t="shared" si="3"/>
        <v>1.4183260443191893E-3</v>
      </c>
      <c r="S48" s="94">
        <f t="shared" si="4"/>
        <v>854811.02</v>
      </c>
      <c r="T48" s="95">
        <f t="shared" si="5"/>
        <v>231877.02</v>
      </c>
      <c r="U48" s="95">
        <f t="shared" si="6"/>
        <v>347815.53</v>
      </c>
      <c r="V48" s="95">
        <f t="shared" si="7"/>
        <v>316457.49</v>
      </c>
      <c r="W48" s="96">
        <f t="shared" si="8"/>
        <v>1750961.06</v>
      </c>
      <c r="X48" s="88"/>
      <c r="Y48" s="97">
        <f t="shared" si="9"/>
        <v>419634.5</v>
      </c>
      <c r="Z48" s="97">
        <f t="shared" si="10"/>
        <v>419634.5</v>
      </c>
      <c r="AA48" s="97">
        <f t="shared" si="11"/>
        <v>839269</v>
      </c>
    </row>
    <row r="49" spans="1:27" s="19" customFormat="1" ht="26.1" customHeight="1" x14ac:dyDescent="0.2">
      <c r="A49" s="85">
        <v>4098</v>
      </c>
      <c r="B49" s="85" t="s">
        <v>196</v>
      </c>
      <c r="C49" s="85" t="s">
        <v>129</v>
      </c>
      <c r="D49" s="85" t="s">
        <v>65</v>
      </c>
      <c r="E49" s="85" t="s">
        <v>66</v>
      </c>
      <c r="F49" s="85" t="s">
        <v>66</v>
      </c>
      <c r="G49" s="85">
        <v>455832</v>
      </c>
      <c r="H49" s="85">
        <v>1285022673</v>
      </c>
      <c r="I49" s="86" t="s">
        <v>67</v>
      </c>
      <c r="J49" s="85">
        <v>1026675</v>
      </c>
      <c r="K49" s="86" t="s">
        <v>87</v>
      </c>
      <c r="L49" s="86" t="s">
        <v>88</v>
      </c>
      <c r="M49" s="87">
        <v>20702</v>
      </c>
      <c r="N49" s="87">
        <v>36667</v>
      </c>
      <c r="O49" s="102">
        <f t="shared" si="0"/>
        <v>0.56459486731938802</v>
      </c>
      <c r="P49" s="91">
        <f t="shared" si="1"/>
        <v>20702</v>
      </c>
      <c r="Q49" s="92">
        <f t="shared" si="2"/>
        <v>1.5219278974354668E-3</v>
      </c>
      <c r="R49" s="93">
        <f t="shared" si="3"/>
        <v>1.2005145870265703E-3</v>
      </c>
      <c r="S49" s="94">
        <f t="shared" si="4"/>
        <v>723538.22</v>
      </c>
      <c r="T49" s="95">
        <f t="shared" si="5"/>
        <v>196267.81</v>
      </c>
      <c r="U49" s="95">
        <f t="shared" si="6"/>
        <v>294401.71000000002</v>
      </c>
      <c r="V49" s="95">
        <f t="shared" si="7"/>
        <v>267859.31</v>
      </c>
      <c r="W49" s="96">
        <f t="shared" si="8"/>
        <v>1482067.05</v>
      </c>
      <c r="X49" s="88"/>
      <c r="Y49" s="97">
        <f t="shared" si="9"/>
        <v>355191.49</v>
      </c>
      <c r="Z49" s="97">
        <f t="shared" si="10"/>
        <v>355191.49</v>
      </c>
      <c r="AA49" s="97">
        <f t="shared" si="11"/>
        <v>710382.98</v>
      </c>
    </row>
    <row r="50" spans="1:27" s="19" customFormat="1" ht="26.1" customHeight="1" x14ac:dyDescent="0.2">
      <c r="A50" s="85">
        <v>4102</v>
      </c>
      <c r="B50" s="85" t="s">
        <v>197</v>
      </c>
      <c r="C50" s="85" t="s">
        <v>71</v>
      </c>
      <c r="D50" s="85" t="s">
        <v>65</v>
      </c>
      <c r="E50" s="85" t="s">
        <v>198</v>
      </c>
      <c r="F50" s="85" t="s">
        <v>66</v>
      </c>
      <c r="G50" s="85">
        <v>675390</v>
      </c>
      <c r="H50" s="85">
        <v>1902530355</v>
      </c>
      <c r="I50" s="86" t="s">
        <v>67</v>
      </c>
      <c r="J50" s="85">
        <v>1031152</v>
      </c>
      <c r="K50" s="86" t="s">
        <v>93</v>
      </c>
      <c r="L50" s="86" t="s">
        <v>88</v>
      </c>
      <c r="M50" s="87">
        <v>5529</v>
      </c>
      <c r="N50" s="87">
        <v>9241</v>
      </c>
      <c r="O50" s="102">
        <f t="shared" si="0"/>
        <v>0.59831187100963101</v>
      </c>
      <c r="P50" s="91">
        <f t="shared" si="1"/>
        <v>11088.379120879121</v>
      </c>
      <c r="Q50" s="92">
        <f t="shared" si="2"/>
        <v>8.1517310025151638E-4</v>
      </c>
      <c r="R50" s="93">
        <f t="shared" si="3"/>
        <v>6.4301810844827768E-4</v>
      </c>
      <c r="S50" s="94">
        <f t="shared" si="4"/>
        <v>387540.63</v>
      </c>
      <c r="T50" s="95">
        <f t="shared" si="5"/>
        <v>105124.72</v>
      </c>
      <c r="U50" s="95">
        <f t="shared" si="6"/>
        <v>157687.07</v>
      </c>
      <c r="V50" s="95">
        <f t="shared" si="7"/>
        <v>143470.47</v>
      </c>
      <c r="W50" s="96">
        <f t="shared" si="8"/>
        <v>793822.8899999999</v>
      </c>
      <c r="X50" s="88"/>
      <c r="Y50" s="97">
        <f t="shared" si="9"/>
        <v>190247.22</v>
      </c>
      <c r="Z50" s="97">
        <f t="shared" si="10"/>
        <v>190247.22</v>
      </c>
      <c r="AA50" s="97">
        <f t="shared" si="11"/>
        <v>380494.44</v>
      </c>
    </row>
    <row r="51" spans="1:27" s="19" customFormat="1" ht="26.1" customHeight="1" x14ac:dyDescent="0.2">
      <c r="A51" s="85">
        <v>4105</v>
      </c>
      <c r="B51" s="85" t="s">
        <v>199</v>
      </c>
      <c r="C51" s="85" t="s">
        <v>159</v>
      </c>
      <c r="D51" s="85" t="s">
        <v>65</v>
      </c>
      <c r="E51" s="85" t="s">
        <v>200</v>
      </c>
      <c r="F51" s="85" t="s">
        <v>76</v>
      </c>
      <c r="G51" s="85">
        <v>676396</v>
      </c>
      <c r="H51" s="85">
        <v>7603394622</v>
      </c>
      <c r="I51" s="86" t="s">
        <v>67</v>
      </c>
      <c r="J51" s="85">
        <v>1029291</v>
      </c>
      <c r="K51" s="86" t="s">
        <v>72</v>
      </c>
      <c r="L51" s="86" t="s">
        <v>201</v>
      </c>
      <c r="M51" s="87">
        <v>2229</v>
      </c>
      <c r="N51" s="87">
        <v>3719</v>
      </c>
      <c r="O51" s="102">
        <f t="shared" si="0"/>
        <v>0.5993546652325894</v>
      </c>
      <c r="P51" s="91">
        <f t="shared" si="1"/>
        <v>9039.8333333333321</v>
      </c>
      <c r="Q51" s="92">
        <f t="shared" si="2"/>
        <v>6.6457224124080022E-4</v>
      </c>
      <c r="R51" s="93">
        <f t="shared" si="3"/>
        <v>5.2422238339076854E-4</v>
      </c>
      <c r="S51" s="94">
        <f t="shared" si="4"/>
        <v>315943.62</v>
      </c>
      <c r="T51" s="95">
        <f t="shared" si="5"/>
        <v>85703.23</v>
      </c>
      <c r="U51" s="95">
        <f t="shared" si="6"/>
        <v>128554.85</v>
      </c>
      <c r="V51" s="95">
        <f t="shared" si="7"/>
        <v>116964.71</v>
      </c>
      <c r="W51" s="96">
        <f t="shared" si="8"/>
        <v>647166.40999999992</v>
      </c>
      <c r="X51" s="88"/>
      <c r="Y51" s="97">
        <f t="shared" si="9"/>
        <v>155099.6</v>
      </c>
      <c r="Z51" s="97">
        <f t="shared" si="10"/>
        <v>155099.6</v>
      </c>
      <c r="AA51" s="97">
        <f t="shared" si="11"/>
        <v>310199.2</v>
      </c>
    </row>
    <row r="52" spans="1:27" s="19" customFormat="1" ht="26.1" customHeight="1" x14ac:dyDescent="0.2">
      <c r="A52" s="85">
        <v>4106</v>
      </c>
      <c r="B52" s="85" t="s">
        <v>202</v>
      </c>
      <c r="C52" s="85" t="s">
        <v>159</v>
      </c>
      <c r="D52" s="85" t="s">
        <v>65</v>
      </c>
      <c r="E52" s="85" t="s">
        <v>134</v>
      </c>
      <c r="F52" s="85" t="s">
        <v>135</v>
      </c>
      <c r="G52" s="85">
        <v>676290</v>
      </c>
      <c r="H52" s="85">
        <v>7603394622</v>
      </c>
      <c r="I52" s="86" t="s">
        <v>67</v>
      </c>
      <c r="J52" s="85">
        <v>1029289</v>
      </c>
      <c r="K52" s="86" t="s">
        <v>72</v>
      </c>
      <c r="L52" s="86" t="s">
        <v>201</v>
      </c>
      <c r="M52" s="87">
        <v>3486</v>
      </c>
      <c r="N52" s="87">
        <v>7913</v>
      </c>
      <c r="O52" s="102">
        <f t="shared" si="0"/>
        <v>0.44054088209275877</v>
      </c>
      <c r="P52" s="91">
        <f t="shared" si="1"/>
        <v>14137.666666666668</v>
      </c>
      <c r="Q52" s="92">
        <f t="shared" si="2"/>
        <v>1.0393444741881696E-3</v>
      </c>
      <c r="R52" s="93">
        <f t="shared" si="3"/>
        <v>8.1984711911180783E-4</v>
      </c>
      <c r="S52" s="94">
        <f t="shared" si="4"/>
        <v>494113.72</v>
      </c>
      <c r="T52" s="95">
        <f t="shared" si="5"/>
        <v>134033.85</v>
      </c>
      <c r="U52" s="95">
        <f t="shared" si="6"/>
        <v>201050.78</v>
      </c>
      <c r="V52" s="95">
        <f t="shared" si="7"/>
        <v>182924.63</v>
      </c>
      <c r="W52" s="96">
        <f t="shared" si="8"/>
        <v>1012122.98</v>
      </c>
      <c r="X52" s="88"/>
      <c r="Y52" s="97">
        <f t="shared" si="9"/>
        <v>242564.92</v>
      </c>
      <c r="Z52" s="97">
        <f t="shared" si="10"/>
        <v>242564.92</v>
      </c>
      <c r="AA52" s="97">
        <f t="shared" si="11"/>
        <v>485129.84</v>
      </c>
    </row>
    <row r="53" spans="1:27" s="19" customFormat="1" ht="26.1" customHeight="1" x14ac:dyDescent="0.2">
      <c r="A53" s="85">
        <v>4107</v>
      </c>
      <c r="B53" s="85" t="s">
        <v>203</v>
      </c>
      <c r="C53" s="85" t="s">
        <v>204</v>
      </c>
      <c r="D53" s="85" t="s">
        <v>65</v>
      </c>
      <c r="E53" s="85" t="s">
        <v>86</v>
      </c>
      <c r="F53" s="85" t="s">
        <v>86</v>
      </c>
      <c r="G53" s="85">
        <v>675823</v>
      </c>
      <c r="H53" s="85">
        <v>1003527748</v>
      </c>
      <c r="I53" s="86" t="s">
        <v>67</v>
      </c>
      <c r="J53" s="85">
        <v>1015187</v>
      </c>
      <c r="K53" s="86" t="s">
        <v>72</v>
      </c>
      <c r="L53" s="86" t="s">
        <v>73</v>
      </c>
      <c r="M53" s="87">
        <v>32583</v>
      </c>
      <c r="N53" s="87">
        <v>42114</v>
      </c>
      <c r="O53" s="102">
        <f t="shared" si="0"/>
        <v>0.77368571021513033</v>
      </c>
      <c r="P53" s="91">
        <f t="shared" si="1"/>
        <v>32583</v>
      </c>
      <c r="Q53" s="92">
        <f t="shared" si="2"/>
        <v>2.3953713014269063E-3</v>
      </c>
      <c r="R53" s="93">
        <f t="shared" si="3"/>
        <v>1.8894969949322163E-3</v>
      </c>
      <c r="S53" s="94">
        <f t="shared" si="4"/>
        <v>1138781.08</v>
      </c>
      <c r="T53" s="95">
        <f t="shared" si="5"/>
        <v>308907.06</v>
      </c>
      <c r="U53" s="95">
        <f t="shared" si="6"/>
        <v>463360.59</v>
      </c>
      <c r="V53" s="95">
        <f t="shared" si="7"/>
        <v>421585.35</v>
      </c>
      <c r="W53" s="96">
        <f t="shared" si="8"/>
        <v>2332634.08</v>
      </c>
      <c r="X53" s="88"/>
      <c r="Y53" s="97">
        <f t="shared" si="9"/>
        <v>559037.98</v>
      </c>
      <c r="Z53" s="97">
        <f t="shared" si="10"/>
        <v>559037.98</v>
      </c>
      <c r="AA53" s="97">
        <f t="shared" si="11"/>
        <v>1118075.96</v>
      </c>
    </row>
    <row r="54" spans="1:27" s="19" customFormat="1" ht="26.1" customHeight="1" x14ac:dyDescent="0.2">
      <c r="A54" s="85">
        <v>4108</v>
      </c>
      <c r="B54" s="85" t="s">
        <v>205</v>
      </c>
      <c r="C54" s="85" t="s">
        <v>78</v>
      </c>
      <c r="D54" s="85" t="s">
        <v>65</v>
      </c>
      <c r="E54" s="85" t="s">
        <v>206</v>
      </c>
      <c r="F54" s="85" t="s">
        <v>100</v>
      </c>
      <c r="G54" s="85">
        <v>675553</v>
      </c>
      <c r="H54" s="85">
        <v>1730758558</v>
      </c>
      <c r="I54" s="86" t="s">
        <v>67</v>
      </c>
      <c r="J54" s="85">
        <v>1030390</v>
      </c>
      <c r="K54" s="86" t="s">
        <v>72</v>
      </c>
      <c r="L54" s="86" t="s">
        <v>73</v>
      </c>
      <c r="M54" s="87">
        <v>8462</v>
      </c>
      <c r="N54" s="87">
        <v>14231</v>
      </c>
      <c r="O54" s="102">
        <f t="shared" si="0"/>
        <v>0.59461738458295266</v>
      </c>
      <c r="P54" s="91">
        <f t="shared" si="1"/>
        <v>8462</v>
      </c>
      <c r="Q54" s="92">
        <f t="shared" si="2"/>
        <v>6.2209225524581784E-4</v>
      </c>
      <c r="R54" s="93">
        <f t="shared" si="3"/>
        <v>4.907136718876842E-4</v>
      </c>
      <c r="S54" s="94">
        <f t="shared" si="4"/>
        <v>295748.26</v>
      </c>
      <c r="T54" s="95">
        <f t="shared" si="5"/>
        <v>80225.009999999995</v>
      </c>
      <c r="U54" s="95">
        <f t="shared" si="6"/>
        <v>120337.52</v>
      </c>
      <c r="V54" s="95">
        <f t="shared" si="7"/>
        <v>109488.24</v>
      </c>
      <c r="W54" s="96">
        <f t="shared" si="8"/>
        <v>605799.03</v>
      </c>
      <c r="X54" s="88"/>
      <c r="Y54" s="97">
        <f t="shared" si="9"/>
        <v>145185.51</v>
      </c>
      <c r="Z54" s="97">
        <f t="shared" si="10"/>
        <v>145185.51</v>
      </c>
      <c r="AA54" s="97">
        <f t="shared" si="11"/>
        <v>290371.02</v>
      </c>
    </row>
    <row r="55" spans="1:27" s="19" customFormat="1" ht="26.1" customHeight="1" x14ac:dyDescent="0.2">
      <c r="A55" s="85">
        <v>4114</v>
      </c>
      <c r="B55" s="85" t="s">
        <v>207</v>
      </c>
      <c r="C55" s="85" t="s">
        <v>208</v>
      </c>
      <c r="D55" s="85" t="s">
        <v>106</v>
      </c>
      <c r="E55" s="85" t="s">
        <v>209</v>
      </c>
      <c r="F55" s="85" t="s">
        <v>66</v>
      </c>
      <c r="G55" s="85">
        <v>455591</v>
      </c>
      <c r="H55" s="85">
        <v>1609312370</v>
      </c>
      <c r="I55" s="86" t="s">
        <v>67</v>
      </c>
      <c r="J55" s="85">
        <v>1028523</v>
      </c>
      <c r="K55" s="86" t="s">
        <v>72</v>
      </c>
      <c r="L55" s="86" t="s">
        <v>73</v>
      </c>
      <c r="M55" s="87">
        <v>20321</v>
      </c>
      <c r="N55" s="87">
        <v>26268</v>
      </c>
      <c r="O55" s="102">
        <f t="shared" si="0"/>
        <v>0.77360286279884272</v>
      </c>
      <c r="P55" s="91">
        <f t="shared" si="1"/>
        <v>20321</v>
      </c>
      <c r="Q55" s="92">
        <f t="shared" si="2"/>
        <v>0</v>
      </c>
      <c r="R55" s="93">
        <f t="shared" si="3"/>
        <v>1.1784202938347472E-3</v>
      </c>
      <c r="S55" s="94">
        <f t="shared" si="4"/>
        <v>0</v>
      </c>
      <c r="T55" s="95">
        <f t="shared" si="5"/>
        <v>192655.69</v>
      </c>
      <c r="U55" s="95">
        <f t="shared" si="6"/>
        <v>288983.53999999998</v>
      </c>
      <c r="V55" s="95">
        <f t="shared" si="7"/>
        <v>0</v>
      </c>
      <c r="W55" s="96">
        <f t="shared" si="8"/>
        <v>481639.23</v>
      </c>
      <c r="X55" s="88"/>
      <c r="Y55" s="97">
        <f t="shared" si="9"/>
        <v>0</v>
      </c>
      <c r="Z55" s="97">
        <f t="shared" si="10"/>
        <v>0</v>
      </c>
      <c r="AA55" s="97">
        <f t="shared" si="11"/>
        <v>0</v>
      </c>
    </row>
    <row r="56" spans="1:27" s="19" customFormat="1" ht="26.1" customHeight="1" x14ac:dyDescent="0.2">
      <c r="A56" s="85">
        <v>4115</v>
      </c>
      <c r="B56" s="85" t="s">
        <v>210</v>
      </c>
      <c r="C56" s="85" t="s">
        <v>211</v>
      </c>
      <c r="D56" s="85" t="s">
        <v>65</v>
      </c>
      <c r="E56" s="85" t="s">
        <v>200</v>
      </c>
      <c r="F56" s="85" t="s">
        <v>76</v>
      </c>
      <c r="G56" s="85">
        <v>675361</v>
      </c>
      <c r="H56" s="85">
        <v>1932520020</v>
      </c>
      <c r="I56" s="86" t="s">
        <v>67</v>
      </c>
      <c r="J56" s="85">
        <v>1025686</v>
      </c>
      <c r="K56" s="86" t="s">
        <v>111</v>
      </c>
      <c r="L56" s="86" t="s">
        <v>112</v>
      </c>
      <c r="M56" s="87">
        <v>26661</v>
      </c>
      <c r="N56" s="87">
        <v>34407</v>
      </c>
      <c r="O56" s="102">
        <f t="shared" si="0"/>
        <v>0.77487139244921088</v>
      </c>
      <c r="P56" s="91">
        <f t="shared" si="1"/>
        <v>26661</v>
      </c>
      <c r="Q56" s="92">
        <f t="shared" si="2"/>
        <v>1.9600096451322085E-3</v>
      </c>
      <c r="R56" s="93">
        <f t="shared" si="3"/>
        <v>1.5460786109900201E-3</v>
      </c>
      <c r="S56" s="94">
        <f t="shared" si="4"/>
        <v>931806.23</v>
      </c>
      <c r="T56" s="95">
        <f t="shared" si="5"/>
        <v>252762.83</v>
      </c>
      <c r="U56" s="95">
        <f t="shared" si="6"/>
        <v>379144.24</v>
      </c>
      <c r="V56" s="95">
        <f t="shared" si="7"/>
        <v>344961.7</v>
      </c>
      <c r="W56" s="96">
        <f t="shared" si="8"/>
        <v>1908675</v>
      </c>
      <c r="X56" s="88"/>
      <c r="Y56" s="97">
        <f t="shared" si="9"/>
        <v>457432.15</v>
      </c>
      <c r="Z56" s="97">
        <f t="shared" si="10"/>
        <v>457432.15</v>
      </c>
      <c r="AA56" s="97">
        <f t="shared" si="11"/>
        <v>914864.3</v>
      </c>
    </row>
    <row r="57" spans="1:27" s="19" customFormat="1" ht="26.1" customHeight="1" x14ac:dyDescent="0.2">
      <c r="A57" s="85">
        <v>4117</v>
      </c>
      <c r="B57" s="85" t="s">
        <v>212</v>
      </c>
      <c r="C57" s="85" t="s">
        <v>124</v>
      </c>
      <c r="D57" s="85" t="s">
        <v>65</v>
      </c>
      <c r="E57" s="85" t="s">
        <v>66</v>
      </c>
      <c r="F57" s="85" t="s">
        <v>66</v>
      </c>
      <c r="G57" s="85">
        <v>675081</v>
      </c>
      <c r="H57" s="85">
        <v>1083842876</v>
      </c>
      <c r="I57" s="86" t="s">
        <v>67</v>
      </c>
      <c r="J57" s="85">
        <v>1026551</v>
      </c>
      <c r="K57" s="86" t="s">
        <v>111</v>
      </c>
      <c r="L57" s="86" t="s">
        <v>112</v>
      </c>
      <c r="M57" s="87">
        <v>45763</v>
      </c>
      <c r="N57" s="87">
        <v>67373</v>
      </c>
      <c r="O57" s="102">
        <f t="shared" si="0"/>
        <v>0.6792483635877874</v>
      </c>
      <c r="P57" s="91">
        <f t="shared" si="1"/>
        <v>45763</v>
      </c>
      <c r="Q57" s="92">
        <f t="shared" si="2"/>
        <v>3.3643119684252376E-3</v>
      </c>
      <c r="R57" s="93">
        <f t="shared" si="3"/>
        <v>2.6538087646651022E-3</v>
      </c>
      <c r="S57" s="94">
        <f t="shared" si="4"/>
        <v>1599424.19</v>
      </c>
      <c r="T57" s="95">
        <f t="shared" si="5"/>
        <v>433861.64</v>
      </c>
      <c r="U57" s="95">
        <f t="shared" si="6"/>
        <v>650792.46</v>
      </c>
      <c r="V57" s="95">
        <f t="shared" si="7"/>
        <v>592118.91</v>
      </c>
      <c r="W57" s="96">
        <f t="shared" si="8"/>
        <v>3276197.2</v>
      </c>
      <c r="X57" s="88"/>
      <c r="Y57" s="97">
        <f t="shared" si="9"/>
        <v>785171.87</v>
      </c>
      <c r="Z57" s="97">
        <f t="shared" si="10"/>
        <v>785171.87</v>
      </c>
      <c r="AA57" s="97">
        <f t="shared" si="11"/>
        <v>1570343.74</v>
      </c>
    </row>
    <row r="58" spans="1:27" s="19" customFormat="1" ht="26.1" customHeight="1" x14ac:dyDescent="0.2">
      <c r="A58" s="85">
        <v>4118</v>
      </c>
      <c r="B58" s="85" t="s">
        <v>213</v>
      </c>
      <c r="C58" s="85" t="s">
        <v>119</v>
      </c>
      <c r="D58" s="85" t="s">
        <v>65</v>
      </c>
      <c r="E58" s="85" t="s">
        <v>135</v>
      </c>
      <c r="F58" s="85" t="s">
        <v>135</v>
      </c>
      <c r="G58" s="85">
        <v>455862</v>
      </c>
      <c r="H58" s="85">
        <v>1760871750</v>
      </c>
      <c r="I58" s="86" t="s">
        <v>67</v>
      </c>
      <c r="J58" s="85">
        <v>1026647</v>
      </c>
      <c r="K58" s="86" t="s">
        <v>68</v>
      </c>
      <c r="L58" s="86" t="s">
        <v>69</v>
      </c>
      <c r="M58" s="87">
        <v>21211</v>
      </c>
      <c r="N58" s="87">
        <v>28654</v>
      </c>
      <c r="O58" s="102">
        <f t="shared" si="0"/>
        <v>0.74024568995602713</v>
      </c>
      <c r="P58" s="91">
        <f t="shared" si="1"/>
        <v>21211</v>
      </c>
      <c r="Q58" s="92">
        <f t="shared" si="2"/>
        <v>1.5593475332095299E-3</v>
      </c>
      <c r="R58" s="93">
        <f t="shared" si="3"/>
        <v>1.2300316348865126E-3</v>
      </c>
      <c r="S58" s="94">
        <f t="shared" si="4"/>
        <v>741327.85</v>
      </c>
      <c r="T58" s="95">
        <f t="shared" si="5"/>
        <v>201093.44</v>
      </c>
      <c r="U58" s="95">
        <f t="shared" si="6"/>
        <v>301640.17</v>
      </c>
      <c r="V58" s="95">
        <f t="shared" si="7"/>
        <v>274445.17</v>
      </c>
      <c r="W58" s="96">
        <f t="shared" si="8"/>
        <v>1518506.63</v>
      </c>
      <c r="X58" s="88"/>
      <c r="Y58" s="97">
        <f t="shared" si="9"/>
        <v>363924.58</v>
      </c>
      <c r="Z58" s="97">
        <f t="shared" si="10"/>
        <v>363924.58</v>
      </c>
      <c r="AA58" s="97">
        <f t="shared" si="11"/>
        <v>727849.16</v>
      </c>
    </row>
    <row r="59" spans="1:27" s="19" customFormat="1" ht="26.1" customHeight="1" x14ac:dyDescent="0.2">
      <c r="A59" s="85">
        <v>4121</v>
      </c>
      <c r="B59" s="85" t="s">
        <v>214</v>
      </c>
      <c r="C59" s="85" t="s">
        <v>215</v>
      </c>
      <c r="D59" s="85" t="s">
        <v>65</v>
      </c>
      <c r="E59" s="85" t="s">
        <v>216</v>
      </c>
      <c r="F59" s="85" t="s">
        <v>135</v>
      </c>
      <c r="G59" s="85">
        <v>675458</v>
      </c>
      <c r="H59" s="85">
        <v>7460007051</v>
      </c>
      <c r="I59" s="86" t="s">
        <v>67</v>
      </c>
      <c r="J59" s="85">
        <v>1018774</v>
      </c>
      <c r="K59" s="86" t="s">
        <v>68</v>
      </c>
      <c r="L59" s="86" t="s">
        <v>69</v>
      </c>
      <c r="M59" s="87">
        <v>20208</v>
      </c>
      <c r="N59" s="87">
        <v>31535</v>
      </c>
      <c r="O59" s="102">
        <f t="shared" si="0"/>
        <v>0.64081179641667985</v>
      </c>
      <c r="P59" s="91">
        <f t="shared" si="1"/>
        <v>20208</v>
      </c>
      <c r="Q59" s="92">
        <f t="shared" si="2"/>
        <v>1.4856110014189892E-3</v>
      </c>
      <c r="R59" s="93">
        <f t="shared" si="3"/>
        <v>1.1718673932292983E-3</v>
      </c>
      <c r="S59" s="94">
        <f t="shared" si="4"/>
        <v>706272.84</v>
      </c>
      <c r="T59" s="95">
        <f t="shared" si="5"/>
        <v>191584.38</v>
      </c>
      <c r="U59" s="95">
        <f t="shared" si="6"/>
        <v>287376.57</v>
      </c>
      <c r="V59" s="95">
        <f t="shared" si="7"/>
        <v>261467.54</v>
      </c>
      <c r="W59" s="96">
        <f t="shared" si="8"/>
        <v>1446701.33</v>
      </c>
      <c r="X59" s="88"/>
      <c r="Y59" s="97">
        <f t="shared" si="9"/>
        <v>346715.76</v>
      </c>
      <c r="Z59" s="97">
        <f t="shared" si="10"/>
        <v>346715.76</v>
      </c>
      <c r="AA59" s="97">
        <f t="shared" si="11"/>
        <v>693431.52</v>
      </c>
    </row>
    <row r="60" spans="1:27" s="19" customFormat="1" ht="26.1" customHeight="1" x14ac:dyDescent="0.2">
      <c r="A60" s="85">
        <v>4124</v>
      </c>
      <c r="B60" s="85" t="s">
        <v>217</v>
      </c>
      <c r="C60" s="85" t="s">
        <v>71</v>
      </c>
      <c r="D60" s="85" t="s">
        <v>65</v>
      </c>
      <c r="E60" s="85" t="s">
        <v>218</v>
      </c>
      <c r="F60" s="85" t="s">
        <v>80</v>
      </c>
      <c r="G60" s="85">
        <v>676046</v>
      </c>
      <c r="H60" s="85">
        <v>1528793502</v>
      </c>
      <c r="I60" s="86" t="s">
        <v>81</v>
      </c>
      <c r="J60" s="85">
        <v>1018855</v>
      </c>
      <c r="K60" s="86" t="s">
        <v>68</v>
      </c>
      <c r="L60" s="86">
        <v>43982</v>
      </c>
      <c r="M60" s="87">
        <f>623+10148</f>
        <v>10771</v>
      </c>
      <c r="N60" s="87">
        <v>19441</v>
      </c>
      <c r="O60" s="102">
        <f t="shared" si="0"/>
        <v>0.5540352862507073</v>
      </c>
      <c r="P60" s="91">
        <f t="shared" si="1"/>
        <v>14400.787545787545</v>
      </c>
      <c r="Q60" s="92">
        <f t="shared" si="2"/>
        <v>1.0586880644853297E-3</v>
      </c>
      <c r="R60" s="93">
        <f t="shared" si="3"/>
        <v>8.3510557015691782E-4</v>
      </c>
      <c r="S60" s="94">
        <f t="shared" si="4"/>
        <v>503309.83</v>
      </c>
      <c r="T60" s="95">
        <f t="shared" si="5"/>
        <v>136528.4</v>
      </c>
      <c r="U60" s="95">
        <f t="shared" si="6"/>
        <v>204792.6</v>
      </c>
      <c r="V60" s="95">
        <f t="shared" si="7"/>
        <v>186329.1</v>
      </c>
      <c r="W60" s="96">
        <f t="shared" si="8"/>
        <v>1030959.9299999999</v>
      </c>
      <c r="X60" s="88"/>
      <c r="Y60" s="97">
        <f t="shared" si="9"/>
        <v>247079.37</v>
      </c>
      <c r="Z60" s="97">
        <f t="shared" si="10"/>
        <v>247079.37</v>
      </c>
      <c r="AA60" s="97">
        <f t="shared" si="11"/>
        <v>494158.74</v>
      </c>
    </row>
    <row r="61" spans="1:27" s="19" customFormat="1" ht="26.1" customHeight="1" x14ac:dyDescent="0.2">
      <c r="A61" s="85">
        <v>4140</v>
      </c>
      <c r="B61" s="85" t="s">
        <v>219</v>
      </c>
      <c r="C61" s="85" t="s">
        <v>220</v>
      </c>
      <c r="D61" s="85" t="s">
        <v>106</v>
      </c>
      <c r="E61" s="85" t="s">
        <v>221</v>
      </c>
      <c r="F61" s="85" t="s">
        <v>92</v>
      </c>
      <c r="G61" s="85">
        <v>676174</v>
      </c>
      <c r="H61" s="85">
        <v>8249473267</v>
      </c>
      <c r="I61" s="86" t="s">
        <v>67</v>
      </c>
      <c r="J61" s="85">
        <v>1029441</v>
      </c>
      <c r="K61" s="86" t="s">
        <v>72</v>
      </c>
      <c r="L61" s="86" t="s">
        <v>73</v>
      </c>
      <c r="M61" s="87">
        <v>9097</v>
      </c>
      <c r="N61" s="87">
        <v>13631</v>
      </c>
      <c r="O61" s="102">
        <f t="shared" si="0"/>
        <v>0.66737583449490134</v>
      </c>
      <c r="P61" s="91">
        <f t="shared" si="1"/>
        <v>9097</v>
      </c>
      <c r="Q61" s="92">
        <f t="shared" si="2"/>
        <v>0</v>
      </c>
      <c r="R61" s="93">
        <f t="shared" si="3"/>
        <v>5.2753749387405614E-4</v>
      </c>
      <c r="S61" s="94">
        <f t="shared" si="4"/>
        <v>0</v>
      </c>
      <c r="T61" s="95">
        <f t="shared" si="5"/>
        <v>86245.21</v>
      </c>
      <c r="U61" s="95">
        <f t="shared" si="6"/>
        <v>129367.81</v>
      </c>
      <c r="V61" s="95">
        <f t="shared" si="7"/>
        <v>0</v>
      </c>
      <c r="W61" s="96">
        <f t="shared" si="8"/>
        <v>215613.02000000002</v>
      </c>
      <c r="X61" s="88"/>
      <c r="Y61" s="97">
        <f t="shared" si="9"/>
        <v>0</v>
      </c>
      <c r="Z61" s="97">
        <f t="shared" si="10"/>
        <v>0</v>
      </c>
      <c r="AA61" s="97">
        <f t="shared" si="11"/>
        <v>0</v>
      </c>
    </row>
    <row r="62" spans="1:27" s="19" customFormat="1" ht="26.1" customHeight="1" x14ac:dyDescent="0.2">
      <c r="A62" s="85">
        <v>4145</v>
      </c>
      <c r="B62" s="85" t="s">
        <v>222</v>
      </c>
      <c r="C62" s="85" t="s">
        <v>223</v>
      </c>
      <c r="D62" s="85" t="s">
        <v>106</v>
      </c>
      <c r="E62" s="85" t="s">
        <v>76</v>
      </c>
      <c r="F62" s="85" t="s">
        <v>76</v>
      </c>
      <c r="G62" s="85">
        <v>675052</v>
      </c>
      <c r="H62" s="85">
        <v>1912931015</v>
      </c>
      <c r="I62" s="86" t="s">
        <v>67</v>
      </c>
      <c r="J62" s="85">
        <v>1028656</v>
      </c>
      <c r="K62" s="86" t="s">
        <v>68</v>
      </c>
      <c r="L62" s="86" t="s">
        <v>69</v>
      </c>
      <c r="M62" s="87">
        <v>12142</v>
      </c>
      <c r="N62" s="87">
        <v>14993</v>
      </c>
      <c r="O62" s="102">
        <f t="shared" si="0"/>
        <v>0.80984459414393384</v>
      </c>
      <c r="P62" s="91">
        <f t="shared" si="1"/>
        <v>12142</v>
      </c>
      <c r="Q62" s="92">
        <f t="shared" si="2"/>
        <v>0</v>
      </c>
      <c r="R62" s="93">
        <f t="shared" si="3"/>
        <v>7.0411786859610756E-4</v>
      </c>
      <c r="S62" s="94">
        <f t="shared" si="4"/>
        <v>0</v>
      </c>
      <c r="T62" s="95">
        <f t="shared" si="5"/>
        <v>115113.7</v>
      </c>
      <c r="U62" s="95">
        <f t="shared" si="6"/>
        <v>172670.54</v>
      </c>
      <c r="V62" s="95">
        <f t="shared" si="7"/>
        <v>0</v>
      </c>
      <c r="W62" s="96">
        <f t="shared" si="8"/>
        <v>287784.24</v>
      </c>
      <c r="X62" s="88"/>
      <c r="Y62" s="97">
        <f t="shared" si="9"/>
        <v>0</v>
      </c>
      <c r="Z62" s="97">
        <f t="shared" si="10"/>
        <v>0</v>
      </c>
      <c r="AA62" s="97">
        <f t="shared" si="11"/>
        <v>0</v>
      </c>
    </row>
    <row r="63" spans="1:27" s="19" customFormat="1" ht="26.1" customHeight="1" x14ac:dyDescent="0.2">
      <c r="A63" s="85">
        <v>4149</v>
      </c>
      <c r="B63" s="85" t="s">
        <v>224</v>
      </c>
      <c r="C63" s="85" t="s">
        <v>225</v>
      </c>
      <c r="D63" s="85" t="s">
        <v>106</v>
      </c>
      <c r="E63" s="85" t="s">
        <v>226</v>
      </c>
      <c r="F63" s="85" t="s">
        <v>86</v>
      </c>
      <c r="G63" s="85">
        <v>675295</v>
      </c>
      <c r="H63" s="85">
        <v>2624189036</v>
      </c>
      <c r="I63" s="86" t="s">
        <v>67</v>
      </c>
      <c r="J63" s="85">
        <v>1016127</v>
      </c>
      <c r="K63" s="86" t="s">
        <v>72</v>
      </c>
      <c r="L63" s="86" t="s">
        <v>73</v>
      </c>
      <c r="M63" s="87">
        <v>12026</v>
      </c>
      <c r="N63" s="87">
        <v>16214</v>
      </c>
      <c r="O63" s="102">
        <f t="shared" si="0"/>
        <v>0.74170469964228447</v>
      </c>
      <c r="P63" s="91">
        <f t="shared" si="1"/>
        <v>12025.999999999998</v>
      </c>
      <c r="Q63" s="92">
        <f t="shared" si="2"/>
        <v>0</v>
      </c>
      <c r="R63" s="93">
        <f t="shared" si="3"/>
        <v>6.9739099717812446E-4</v>
      </c>
      <c r="S63" s="94">
        <f t="shared" si="4"/>
        <v>0</v>
      </c>
      <c r="T63" s="95">
        <f t="shared" si="5"/>
        <v>114013.94</v>
      </c>
      <c r="U63" s="95">
        <f t="shared" si="6"/>
        <v>171020.92</v>
      </c>
      <c r="V63" s="95">
        <f t="shared" si="7"/>
        <v>0</v>
      </c>
      <c r="W63" s="96">
        <f t="shared" si="8"/>
        <v>285034.86</v>
      </c>
      <c r="X63" s="88"/>
      <c r="Y63" s="97">
        <f t="shared" si="9"/>
        <v>0</v>
      </c>
      <c r="Z63" s="97">
        <f t="shared" si="10"/>
        <v>0</v>
      </c>
      <c r="AA63" s="97">
        <f t="shared" si="11"/>
        <v>0</v>
      </c>
    </row>
    <row r="64" spans="1:27" s="19" customFormat="1" ht="26.1" customHeight="1" x14ac:dyDescent="0.2">
      <c r="A64" s="85">
        <v>4154</v>
      </c>
      <c r="B64" s="85" t="s">
        <v>227</v>
      </c>
      <c r="C64" s="85" t="s">
        <v>146</v>
      </c>
      <c r="D64" s="85" t="s">
        <v>65</v>
      </c>
      <c r="E64" s="85" t="s">
        <v>228</v>
      </c>
      <c r="F64" s="85" t="s">
        <v>100</v>
      </c>
      <c r="G64" s="85">
        <v>676177</v>
      </c>
      <c r="H64" s="85">
        <v>1932517026</v>
      </c>
      <c r="I64" s="86" t="s">
        <v>67</v>
      </c>
      <c r="J64" s="85">
        <v>1026192</v>
      </c>
      <c r="K64" s="86" t="s">
        <v>68</v>
      </c>
      <c r="L64" s="86" t="s">
        <v>69</v>
      </c>
      <c r="M64" s="87">
        <v>18449</v>
      </c>
      <c r="N64" s="87">
        <v>28146</v>
      </c>
      <c r="O64" s="102">
        <f t="shared" si="0"/>
        <v>0.65547502309386774</v>
      </c>
      <c r="P64" s="91">
        <f t="shared" si="1"/>
        <v>18449</v>
      </c>
      <c r="Q64" s="92">
        <f t="shared" si="2"/>
        <v>1.3562963858461468E-3</v>
      </c>
      <c r="R64" s="93">
        <f t="shared" si="3"/>
        <v>1.0698625068135059E-3</v>
      </c>
      <c r="S64" s="94">
        <f t="shared" si="4"/>
        <v>644795.51</v>
      </c>
      <c r="T64" s="95">
        <f t="shared" si="5"/>
        <v>174907.97</v>
      </c>
      <c r="U64" s="95">
        <f t="shared" si="6"/>
        <v>262361.95</v>
      </c>
      <c r="V64" s="95">
        <f t="shared" si="7"/>
        <v>238708.16</v>
      </c>
      <c r="W64" s="96">
        <f t="shared" si="8"/>
        <v>1320773.5899999999</v>
      </c>
      <c r="X64" s="88"/>
      <c r="Y64" s="97">
        <f t="shared" si="9"/>
        <v>316535.98</v>
      </c>
      <c r="Z64" s="97">
        <f t="shared" si="10"/>
        <v>316535.98</v>
      </c>
      <c r="AA64" s="97">
        <f t="shared" si="11"/>
        <v>633071.96</v>
      </c>
    </row>
    <row r="65" spans="1:27" s="19" customFormat="1" ht="26.1" customHeight="1" x14ac:dyDescent="0.2">
      <c r="A65" s="85">
        <v>4155</v>
      </c>
      <c r="B65" s="85" t="s">
        <v>229</v>
      </c>
      <c r="C65" s="85" t="s">
        <v>109</v>
      </c>
      <c r="D65" s="85" t="s">
        <v>65</v>
      </c>
      <c r="E65" s="85" t="s">
        <v>86</v>
      </c>
      <c r="F65" s="85" t="s">
        <v>86</v>
      </c>
      <c r="G65" s="85">
        <v>455597</v>
      </c>
      <c r="H65" s="85">
        <v>1851412390</v>
      </c>
      <c r="I65" s="86" t="s">
        <v>67</v>
      </c>
      <c r="J65" s="85">
        <v>1028607</v>
      </c>
      <c r="K65" s="86" t="s">
        <v>111</v>
      </c>
      <c r="L65" s="86" t="s">
        <v>112</v>
      </c>
      <c r="M65" s="87">
        <v>27480</v>
      </c>
      <c r="N65" s="87">
        <v>36966</v>
      </c>
      <c r="O65" s="102">
        <f t="shared" si="0"/>
        <v>0.74338581399123516</v>
      </c>
      <c r="P65" s="91">
        <f t="shared" si="1"/>
        <v>27480.000000000004</v>
      </c>
      <c r="Q65" s="92">
        <f t="shared" si="2"/>
        <v>2.0202192358963695E-3</v>
      </c>
      <c r="R65" s="93">
        <f t="shared" si="3"/>
        <v>1.5935726428118132E-3</v>
      </c>
      <c r="S65" s="94">
        <f t="shared" si="4"/>
        <v>960430.41</v>
      </c>
      <c r="T65" s="95">
        <f t="shared" si="5"/>
        <v>260527.45</v>
      </c>
      <c r="U65" s="95">
        <f t="shared" si="6"/>
        <v>390791.18</v>
      </c>
      <c r="V65" s="95">
        <f t="shared" si="7"/>
        <v>355558.59</v>
      </c>
      <c r="W65" s="96">
        <f t="shared" si="8"/>
        <v>1967307.6300000001</v>
      </c>
      <c r="X65" s="88"/>
      <c r="Y65" s="97">
        <f t="shared" si="9"/>
        <v>471484.02</v>
      </c>
      <c r="Z65" s="97">
        <f t="shared" si="10"/>
        <v>471484.02</v>
      </c>
      <c r="AA65" s="97">
        <f t="shared" si="11"/>
        <v>942968.04</v>
      </c>
    </row>
    <row r="66" spans="1:27" s="19" customFormat="1" ht="26.1" customHeight="1" x14ac:dyDescent="0.2">
      <c r="A66" s="85">
        <v>4158</v>
      </c>
      <c r="B66" s="85" t="s">
        <v>230</v>
      </c>
      <c r="C66" s="85" t="s">
        <v>146</v>
      </c>
      <c r="D66" s="85" t="s">
        <v>65</v>
      </c>
      <c r="E66" s="85" t="s">
        <v>209</v>
      </c>
      <c r="F66" s="85" t="s">
        <v>66</v>
      </c>
      <c r="G66" s="85">
        <v>675431</v>
      </c>
      <c r="H66" s="85">
        <v>1962079517</v>
      </c>
      <c r="I66" s="86" t="s">
        <v>67</v>
      </c>
      <c r="J66" s="85">
        <v>1016944</v>
      </c>
      <c r="K66" s="86" t="s">
        <v>72</v>
      </c>
      <c r="L66" s="86" t="s">
        <v>73</v>
      </c>
      <c r="M66" s="87">
        <v>32242</v>
      </c>
      <c r="N66" s="87">
        <v>44237</v>
      </c>
      <c r="O66" s="102">
        <f t="shared" si="0"/>
        <v>0.72884689287248228</v>
      </c>
      <c r="P66" s="91">
        <f t="shared" si="1"/>
        <v>32242</v>
      </c>
      <c r="Q66" s="92">
        <f t="shared" si="2"/>
        <v>2.3703023509377996E-3</v>
      </c>
      <c r="R66" s="93">
        <f t="shared" si="3"/>
        <v>1.8697223125741804E-3</v>
      </c>
      <c r="S66" s="94">
        <f t="shared" si="4"/>
        <v>1126863.07</v>
      </c>
      <c r="T66" s="95">
        <f t="shared" si="5"/>
        <v>305674.17</v>
      </c>
      <c r="U66" s="95">
        <f t="shared" si="6"/>
        <v>458511.25</v>
      </c>
      <c r="V66" s="95">
        <f t="shared" si="7"/>
        <v>417173.21</v>
      </c>
      <c r="W66" s="96">
        <f t="shared" si="8"/>
        <v>2308221.7000000002</v>
      </c>
      <c r="X66" s="88"/>
      <c r="Y66" s="97">
        <f t="shared" si="9"/>
        <v>553187.32999999996</v>
      </c>
      <c r="Z66" s="97">
        <f t="shared" si="10"/>
        <v>553187.32999999996</v>
      </c>
      <c r="AA66" s="97">
        <f t="shared" si="11"/>
        <v>1106374.6599999999</v>
      </c>
    </row>
    <row r="67" spans="1:27" s="19" customFormat="1" ht="26.1" customHeight="1" x14ac:dyDescent="0.2">
      <c r="A67" s="85">
        <v>4159</v>
      </c>
      <c r="B67" s="85" t="s">
        <v>231</v>
      </c>
      <c r="C67" s="85" t="s">
        <v>232</v>
      </c>
      <c r="D67" s="85" t="s">
        <v>106</v>
      </c>
      <c r="E67" s="85" t="s">
        <v>86</v>
      </c>
      <c r="F67" s="85" t="s">
        <v>86</v>
      </c>
      <c r="G67" s="85" t="s">
        <v>233</v>
      </c>
      <c r="H67" s="85">
        <v>1376674192</v>
      </c>
      <c r="I67" s="86" t="s">
        <v>67</v>
      </c>
      <c r="J67" s="85">
        <v>415903</v>
      </c>
      <c r="K67" s="86" t="s">
        <v>111</v>
      </c>
      <c r="L67" s="86" t="s">
        <v>112</v>
      </c>
      <c r="M67" s="87">
        <v>14497</v>
      </c>
      <c r="N67" s="87">
        <v>16427</v>
      </c>
      <c r="O67" s="102">
        <f t="shared" si="0"/>
        <v>0.88251050100444395</v>
      </c>
      <c r="P67" s="91">
        <f t="shared" si="1"/>
        <v>14497</v>
      </c>
      <c r="Q67" s="92">
        <f t="shared" si="2"/>
        <v>0</v>
      </c>
      <c r="R67" s="93">
        <f t="shared" si="3"/>
        <v>8.4068495643532944E-4</v>
      </c>
      <c r="S67" s="94">
        <f t="shared" si="4"/>
        <v>0</v>
      </c>
      <c r="T67" s="95">
        <f t="shared" si="5"/>
        <v>137440.56</v>
      </c>
      <c r="U67" s="95">
        <f t="shared" si="6"/>
        <v>206160.84</v>
      </c>
      <c r="V67" s="95">
        <f t="shared" si="7"/>
        <v>0</v>
      </c>
      <c r="W67" s="96">
        <f t="shared" si="8"/>
        <v>343601.4</v>
      </c>
      <c r="X67" s="88"/>
      <c r="Y67" s="97">
        <f t="shared" si="9"/>
        <v>0</v>
      </c>
      <c r="Z67" s="97">
        <f t="shared" si="10"/>
        <v>0</v>
      </c>
      <c r="AA67" s="97">
        <f t="shared" si="11"/>
        <v>0</v>
      </c>
    </row>
    <row r="68" spans="1:27" s="19" customFormat="1" ht="26.1" customHeight="1" x14ac:dyDescent="0.2">
      <c r="A68" s="85">
        <v>4164</v>
      </c>
      <c r="B68" s="85" t="s">
        <v>234</v>
      </c>
      <c r="C68" s="85" t="s">
        <v>235</v>
      </c>
      <c r="D68" s="85" t="s">
        <v>106</v>
      </c>
      <c r="E68" s="85" t="s">
        <v>236</v>
      </c>
      <c r="F68" s="85" t="s">
        <v>80</v>
      </c>
      <c r="G68" s="85">
        <v>675317</v>
      </c>
      <c r="H68" s="85">
        <v>1285272922</v>
      </c>
      <c r="I68" s="86" t="s">
        <v>67</v>
      </c>
      <c r="J68" s="85">
        <v>1030884</v>
      </c>
      <c r="K68" s="86" t="s">
        <v>237</v>
      </c>
      <c r="L68" s="86" t="s">
        <v>69</v>
      </c>
      <c r="M68" s="87">
        <v>10700</v>
      </c>
      <c r="N68" s="87">
        <v>15662</v>
      </c>
      <c r="O68" s="102">
        <f t="shared" ref="O68:O130" si="12">M68/N68</f>
        <v>0.68318222449240196</v>
      </c>
      <c r="P68" s="91">
        <f t="shared" ref="P68:P130" si="13">IFERROR((M68/(L68-K68)*365),0)</f>
        <v>18422.169811320753</v>
      </c>
      <c r="Q68" s="92">
        <f t="shared" ref="Q68:Q130" si="14">IF(D68="NSGO",P68/Q$4,0)</f>
        <v>0</v>
      </c>
      <c r="R68" s="93">
        <f t="shared" ref="R68:R130" si="15">P68/R$4</f>
        <v>1.0683066169051825E-3</v>
      </c>
      <c r="S68" s="94">
        <f t="shared" ref="S68:S130" si="16">IF(Q68&gt;0,ROUND($S$4*Q68,2),0)</f>
        <v>0</v>
      </c>
      <c r="T68" s="95">
        <f t="shared" ref="T68:T130" si="17">IF(R68&gt;0,ROUND($T$4*R68,2),0)</f>
        <v>174653.6</v>
      </c>
      <c r="U68" s="95">
        <f t="shared" ref="U68:U130" si="18">IF(R68&gt;0,ROUND($U$4*R68,2),0)</f>
        <v>261980.4</v>
      </c>
      <c r="V68" s="95">
        <f t="shared" ref="V68:V130" si="19">IF(Q68&gt;0,ROUND($V$4*Q68,2),0)</f>
        <v>0</v>
      </c>
      <c r="W68" s="96">
        <f t="shared" ref="W68:W130" si="20">S68+T68+U68+V68</f>
        <v>436634</v>
      </c>
      <c r="X68" s="88"/>
      <c r="Y68" s="97">
        <f t="shared" ref="Y68:Y130" si="21">IF($D68="NSGO",ROUND($Q68*$Y$4,2),0)</f>
        <v>0</v>
      </c>
      <c r="Z68" s="97">
        <f t="shared" ref="Z68:Z130" si="22">IF($D68="NSGO",ROUND($Q68*$Z$4,2),0)</f>
        <v>0</v>
      </c>
      <c r="AA68" s="97">
        <f t="shared" ref="AA68:AA130" si="23">SUM(Y68:Z68)</f>
        <v>0</v>
      </c>
    </row>
    <row r="69" spans="1:27" s="19" customFormat="1" ht="26.1" customHeight="1" x14ac:dyDescent="0.2">
      <c r="A69" s="85">
        <v>4170</v>
      </c>
      <c r="B69" s="85" t="s">
        <v>238</v>
      </c>
      <c r="C69" s="85" t="s">
        <v>239</v>
      </c>
      <c r="D69" s="85" t="s">
        <v>65</v>
      </c>
      <c r="E69" s="85" t="s">
        <v>240</v>
      </c>
      <c r="F69" s="85" t="s">
        <v>100</v>
      </c>
      <c r="G69" s="85">
        <v>675358</v>
      </c>
      <c r="H69" s="85">
        <v>1962496836</v>
      </c>
      <c r="I69" s="86" t="s">
        <v>67</v>
      </c>
      <c r="J69" s="85">
        <v>1028767</v>
      </c>
      <c r="K69" s="86" t="s">
        <v>87</v>
      </c>
      <c r="L69" s="86" t="s">
        <v>88</v>
      </c>
      <c r="M69" s="87">
        <v>15166</v>
      </c>
      <c r="N69" s="87">
        <v>24666</v>
      </c>
      <c r="O69" s="102">
        <f t="shared" si="12"/>
        <v>0.61485445552582507</v>
      </c>
      <c r="P69" s="91">
        <f t="shared" si="13"/>
        <v>15166</v>
      </c>
      <c r="Q69" s="92">
        <f t="shared" si="14"/>
        <v>1.1149434109026322E-3</v>
      </c>
      <c r="R69" s="93">
        <f t="shared" si="15"/>
        <v>8.7948044763042055E-4</v>
      </c>
      <c r="S69" s="94">
        <f t="shared" si="16"/>
        <v>530054.13</v>
      </c>
      <c r="T69" s="95">
        <f t="shared" si="17"/>
        <v>143783.09</v>
      </c>
      <c r="U69" s="95">
        <f t="shared" si="18"/>
        <v>215674.64</v>
      </c>
      <c r="V69" s="95">
        <f t="shared" si="19"/>
        <v>196230.04</v>
      </c>
      <c r="W69" s="96">
        <f t="shared" si="20"/>
        <v>1085741.8999999999</v>
      </c>
      <c r="X69" s="88"/>
      <c r="Y69" s="97">
        <f t="shared" si="21"/>
        <v>260208.39</v>
      </c>
      <c r="Z69" s="97">
        <f t="shared" si="22"/>
        <v>260208.39</v>
      </c>
      <c r="AA69" s="97">
        <f t="shared" si="23"/>
        <v>520416.78</v>
      </c>
    </row>
    <row r="70" spans="1:27" s="19" customFormat="1" ht="26.1" customHeight="1" x14ac:dyDescent="0.2">
      <c r="A70" s="85">
        <v>4177</v>
      </c>
      <c r="B70" s="85" t="s">
        <v>241</v>
      </c>
      <c r="C70" s="85" t="s">
        <v>137</v>
      </c>
      <c r="D70" s="85" t="s">
        <v>65</v>
      </c>
      <c r="E70" s="85" t="s">
        <v>216</v>
      </c>
      <c r="F70" s="85" t="s">
        <v>135</v>
      </c>
      <c r="G70" s="85">
        <v>676292</v>
      </c>
      <c r="H70" s="85">
        <v>7413860531</v>
      </c>
      <c r="I70" s="86" t="s">
        <v>67</v>
      </c>
      <c r="J70" s="85">
        <v>1028573</v>
      </c>
      <c r="K70" s="86" t="s">
        <v>87</v>
      </c>
      <c r="L70" s="86" t="s">
        <v>88</v>
      </c>
      <c r="M70" s="87">
        <v>13346</v>
      </c>
      <c r="N70" s="87">
        <v>16245</v>
      </c>
      <c r="O70" s="102">
        <f t="shared" si="12"/>
        <v>0.82154509079716831</v>
      </c>
      <c r="P70" s="91">
        <f t="shared" si="13"/>
        <v>13346</v>
      </c>
      <c r="Q70" s="92">
        <f t="shared" si="14"/>
        <v>9.8114432031560909E-4</v>
      </c>
      <c r="R70" s="93">
        <f t="shared" si="15"/>
        <v>7.7393815469310257E-4</v>
      </c>
      <c r="S70" s="94">
        <f t="shared" si="16"/>
        <v>466444.84</v>
      </c>
      <c r="T70" s="95">
        <f t="shared" si="17"/>
        <v>126528.36</v>
      </c>
      <c r="U70" s="95">
        <f t="shared" si="18"/>
        <v>189792.54</v>
      </c>
      <c r="V70" s="95">
        <f t="shared" si="19"/>
        <v>172681.4</v>
      </c>
      <c r="W70" s="96">
        <f t="shared" si="20"/>
        <v>955447.14000000013</v>
      </c>
      <c r="X70" s="88"/>
      <c r="Y70" s="97">
        <f t="shared" si="21"/>
        <v>228982.01</v>
      </c>
      <c r="Z70" s="97">
        <f t="shared" si="22"/>
        <v>228982.01</v>
      </c>
      <c r="AA70" s="97">
        <f t="shared" si="23"/>
        <v>457964.02</v>
      </c>
    </row>
    <row r="71" spans="1:27" s="19" customFormat="1" ht="26.1" customHeight="1" x14ac:dyDescent="0.2">
      <c r="A71" s="85">
        <v>4179</v>
      </c>
      <c r="B71" s="85" t="s">
        <v>242</v>
      </c>
      <c r="C71" s="85" t="s">
        <v>232</v>
      </c>
      <c r="D71" s="85" t="s">
        <v>106</v>
      </c>
      <c r="E71" s="85" t="s">
        <v>86</v>
      </c>
      <c r="F71" s="85" t="s">
        <v>86</v>
      </c>
      <c r="G71" s="85" t="s">
        <v>243</v>
      </c>
      <c r="H71" s="85">
        <v>1396875670</v>
      </c>
      <c r="I71" s="86" t="s">
        <v>67</v>
      </c>
      <c r="J71" s="85">
        <v>417903</v>
      </c>
      <c r="K71" s="86" t="s">
        <v>111</v>
      </c>
      <c r="L71" s="86" t="s">
        <v>112</v>
      </c>
      <c r="M71" s="87">
        <v>13194</v>
      </c>
      <c r="N71" s="87">
        <v>16711</v>
      </c>
      <c r="O71" s="102">
        <f t="shared" si="12"/>
        <v>0.78953982406797918</v>
      </c>
      <c r="P71" s="91">
        <f t="shared" si="13"/>
        <v>13194</v>
      </c>
      <c r="Q71" s="92">
        <f t="shared" si="14"/>
        <v>0</v>
      </c>
      <c r="R71" s="93">
        <f t="shared" si="15"/>
        <v>7.6512363352471114E-4</v>
      </c>
      <c r="S71" s="94">
        <f t="shared" si="16"/>
        <v>0</v>
      </c>
      <c r="T71" s="95">
        <f t="shared" si="17"/>
        <v>125087.31</v>
      </c>
      <c r="U71" s="95">
        <f t="shared" si="18"/>
        <v>187630.96</v>
      </c>
      <c r="V71" s="95">
        <f t="shared" si="19"/>
        <v>0</v>
      </c>
      <c r="W71" s="96">
        <f t="shared" si="20"/>
        <v>312718.27</v>
      </c>
      <c r="X71" s="88"/>
      <c r="Y71" s="97">
        <f t="shared" si="21"/>
        <v>0</v>
      </c>
      <c r="Z71" s="97">
        <f t="shared" si="22"/>
        <v>0</v>
      </c>
      <c r="AA71" s="97">
        <f t="shared" si="23"/>
        <v>0</v>
      </c>
    </row>
    <row r="72" spans="1:27" s="19" customFormat="1" ht="26.1" customHeight="1" x14ac:dyDescent="0.2">
      <c r="A72" s="85">
        <v>4180</v>
      </c>
      <c r="B72" s="85" t="s">
        <v>244</v>
      </c>
      <c r="C72" s="85" t="s">
        <v>245</v>
      </c>
      <c r="D72" s="85" t="s">
        <v>106</v>
      </c>
      <c r="E72" s="85" t="s">
        <v>246</v>
      </c>
      <c r="F72" s="85" t="s">
        <v>100</v>
      </c>
      <c r="G72" s="85">
        <v>675320</v>
      </c>
      <c r="H72" s="85">
        <v>8306377294</v>
      </c>
      <c r="I72" s="86" t="s">
        <v>67</v>
      </c>
      <c r="J72" s="85">
        <v>1029532</v>
      </c>
      <c r="K72" s="86" t="s">
        <v>72</v>
      </c>
      <c r="L72" s="86" t="s">
        <v>73</v>
      </c>
      <c r="M72" s="87">
        <v>10807</v>
      </c>
      <c r="N72" s="87">
        <v>16034</v>
      </c>
      <c r="O72" s="102">
        <f t="shared" si="12"/>
        <v>0.67400523886740671</v>
      </c>
      <c r="P72" s="91">
        <f t="shared" si="13"/>
        <v>10807</v>
      </c>
      <c r="Q72" s="92">
        <f t="shared" si="14"/>
        <v>0</v>
      </c>
      <c r="R72" s="93">
        <f t="shared" si="15"/>
        <v>6.2670085701845935E-4</v>
      </c>
      <c r="S72" s="94">
        <f t="shared" si="16"/>
        <v>0</v>
      </c>
      <c r="T72" s="95">
        <f t="shared" si="17"/>
        <v>102457.07</v>
      </c>
      <c r="U72" s="95">
        <f t="shared" si="18"/>
        <v>153685.6</v>
      </c>
      <c r="V72" s="95">
        <f t="shared" si="19"/>
        <v>0</v>
      </c>
      <c r="W72" s="96">
        <f t="shared" si="20"/>
        <v>256142.67</v>
      </c>
      <c r="X72" s="88"/>
      <c r="Y72" s="97">
        <f t="shared" si="21"/>
        <v>0</v>
      </c>
      <c r="Z72" s="97">
        <f t="shared" si="22"/>
        <v>0</v>
      </c>
      <c r="AA72" s="97">
        <f t="shared" si="23"/>
        <v>0</v>
      </c>
    </row>
    <row r="73" spans="1:27" s="19" customFormat="1" ht="26.1" customHeight="1" x14ac:dyDescent="0.2">
      <c r="A73" s="85">
        <v>4183</v>
      </c>
      <c r="B73" s="85" t="s">
        <v>247</v>
      </c>
      <c r="C73" s="85" t="s">
        <v>248</v>
      </c>
      <c r="D73" s="85" t="s">
        <v>106</v>
      </c>
      <c r="E73" s="85" t="s">
        <v>198</v>
      </c>
      <c r="F73" s="85" t="s">
        <v>66</v>
      </c>
      <c r="G73" s="85">
        <v>675808</v>
      </c>
      <c r="H73" s="85">
        <v>8426203917</v>
      </c>
      <c r="I73" s="86" t="s">
        <v>67</v>
      </c>
      <c r="J73" s="85">
        <v>418305</v>
      </c>
      <c r="K73" s="86" t="s">
        <v>72</v>
      </c>
      <c r="L73" s="86" t="s">
        <v>73</v>
      </c>
      <c r="M73" s="87">
        <v>18390</v>
      </c>
      <c r="N73" s="87">
        <v>26132</v>
      </c>
      <c r="O73" s="102">
        <f t="shared" si="12"/>
        <v>0.70373488443287924</v>
      </c>
      <c r="P73" s="91">
        <f t="shared" si="13"/>
        <v>18390</v>
      </c>
      <c r="Q73" s="92">
        <f t="shared" si="14"/>
        <v>0</v>
      </c>
      <c r="R73" s="93">
        <f t="shared" si="15"/>
        <v>1.0664410808336696E-3</v>
      </c>
      <c r="S73" s="94">
        <f t="shared" si="16"/>
        <v>0</v>
      </c>
      <c r="T73" s="95">
        <f t="shared" si="17"/>
        <v>174348.61</v>
      </c>
      <c r="U73" s="95">
        <f t="shared" si="18"/>
        <v>261522.92</v>
      </c>
      <c r="V73" s="95">
        <f t="shared" si="19"/>
        <v>0</v>
      </c>
      <c r="W73" s="96">
        <f t="shared" si="20"/>
        <v>435871.53</v>
      </c>
      <c r="X73" s="88"/>
      <c r="Y73" s="97">
        <f t="shared" si="21"/>
        <v>0</v>
      </c>
      <c r="Z73" s="97">
        <f t="shared" si="22"/>
        <v>0</v>
      </c>
      <c r="AA73" s="97">
        <f t="shared" si="23"/>
        <v>0</v>
      </c>
    </row>
    <row r="74" spans="1:27" s="19" customFormat="1" ht="26.1" customHeight="1" x14ac:dyDescent="0.2">
      <c r="A74" s="85">
        <v>4200</v>
      </c>
      <c r="B74" s="85" t="s">
        <v>249</v>
      </c>
      <c r="C74" s="85" t="s">
        <v>250</v>
      </c>
      <c r="D74" s="85" t="s">
        <v>106</v>
      </c>
      <c r="E74" s="85" t="s">
        <v>122</v>
      </c>
      <c r="F74" s="85" t="s">
        <v>80</v>
      </c>
      <c r="G74" s="85">
        <v>675497</v>
      </c>
      <c r="H74" s="85">
        <v>2088781310</v>
      </c>
      <c r="I74" s="86" t="s">
        <v>67</v>
      </c>
      <c r="J74" s="85">
        <v>1015118</v>
      </c>
      <c r="K74" s="86" t="s">
        <v>72</v>
      </c>
      <c r="L74" s="86" t="s">
        <v>73</v>
      </c>
      <c r="M74" s="87">
        <v>13516</v>
      </c>
      <c r="N74" s="87">
        <v>17818</v>
      </c>
      <c r="O74" s="102">
        <f t="shared" si="12"/>
        <v>0.75855876080368168</v>
      </c>
      <c r="P74" s="91">
        <f t="shared" si="13"/>
        <v>13516</v>
      </c>
      <c r="Q74" s="92">
        <f t="shared" si="14"/>
        <v>0</v>
      </c>
      <c r="R74" s="93">
        <f t="shared" si="15"/>
        <v>7.8379650073669821E-4</v>
      </c>
      <c r="S74" s="94">
        <f t="shared" si="16"/>
        <v>0</v>
      </c>
      <c r="T74" s="95">
        <f t="shared" si="17"/>
        <v>128140.07</v>
      </c>
      <c r="U74" s="95">
        <f t="shared" si="18"/>
        <v>192210.1</v>
      </c>
      <c r="V74" s="95">
        <f t="shared" si="19"/>
        <v>0</v>
      </c>
      <c r="W74" s="96">
        <f t="shared" si="20"/>
        <v>320350.17000000004</v>
      </c>
      <c r="X74" s="88"/>
      <c r="Y74" s="97">
        <f t="shared" si="21"/>
        <v>0</v>
      </c>
      <c r="Z74" s="97">
        <f t="shared" si="22"/>
        <v>0</v>
      </c>
      <c r="AA74" s="97">
        <f t="shared" si="23"/>
        <v>0</v>
      </c>
    </row>
    <row r="75" spans="1:27" s="19" customFormat="1" ht="26.1" customHeight="1" x14ac:dyDescent="0.2">
      <c r="A75" s="85">
        <v>4202</v>
      </c>
      <c r="B75" s="85" t="s">
        <v>251</v>
      </c>
      <c r="C75" s="85" t="s">
        <v>252</v>
      </c>
      <c r="D75" s="85" t="s">
        <v>65</v>
      </c>
      <c r="E75" s="85" t="s">
        <v>253</v>
      </c>
      <c r="F75" s="85" t="s">
        <v>80</v>
      </c>
      <c r="G75" s="85">
        <v>393</v>
      </c>
      <c r="H75" s="85">
        <v>7560010393</v>
      </c>
      <c r="I75" s="86" t="s">
        <v>67</v>
      </c>
      <c r="J75" s="85">
        <v>420206</v>
      </c>
      <c r="K75" s="86" t="s">
        <v>87</v>
      </c>
      <c r="L75" s="86" t="s">
        <v>88</v>
      </c>
      <c r="M75" s="87">
        <v>9146</v>
      </c>
      <c r="N75" s="87">
        <v>14586</v>
      </c>
      <c r="O75" s="102">
        <f t="shared" si="12"/>
        <v>0.62703962703962701</v>
      </c>
      <c r="P75" s="91">
        <f t="shared" si="13"/>
        <v>9146</v>
      </c>
      <c r="Q75" s="92">
        <f t="shared" si="14"/>
        <v>6.7237718819170998E-4</v>
      </c>
      <c r="R75" s="93">
        <f t="shared" si="15"/>
        <v>5.3037901714544553E-4</v>
      </c>
      <c r="S75" s="94">
        <f t="shared" si="16"/>
        <v>319654.17</v>
      </c>
      <c r="T75" s="95">
        <f t="shared" si="17"/>
        <v>86709.759999999995</v>
      </c>
      <c r="U75" s="95">
        <f t="shared" si="18"/>
        <v>130064.63</v>
      </c>
      <c r="V75" s="95">
        <f t="shared" si="19"/>
        <v>118338.39</v>
      </c>
      <c r="W75" s="96">
        <f t="shared" si="20"/>
        <v>654766.95000000007</v>
      </c>
      <c r="X75" s="88"/>
      <c r="Y75" s="97">
        <f t="shared" si="21"/>
        <v>156921.14000000001</v>
      </c>
      <c r="Z75" s="97">
        <f t="shared" si="22"/>
        <v>156921.14000000001</v>
      </c>
      <c r="AA75" s="97">
        <f t="shared" si="23"/>
        <v>313842.28000000003</v>
      </c>
    </row>
    <row r="76" spans="1:27" s="19" customFormat="1" ht="26.1" customHeight="1" x14ac:dyDescent="0.2">
      <c r="A76" s="85">
        <v>4205</v>
      </c>
      <c r="B76" s="85" t="s">
        <v>254</v>
      </c>
      <c r="C76" s="85" t="s">
        <v>255</v>
      </c>
      <c r="D76" s="85" t="s">
        <v>65</v>
      </c>
      <c r="E76" s="85" t="s">
        <v>125</v>
      </c>
      <c r="F76" s="85" t="s">
        <v>80</v>
      </c>
      <c r="G76" s="85">
        <v>675350</v>
      </c>
      <c r="H76" s="85">
        <v>7512283494</v>
      </c>
      <c r="I76" s="86" t="s">
        <v>67</v>
      </c>
      <c r="J76" s="85">
        <v>1028730</v>
      </c>
      <c r="K76" s="86" t="s">
        <v>68</v>
      </c>
      <c r="L76" s="86" t="s">
        <v>69</v>
      </c>
      <c r="M76" s="87">
        <v>14616</v>
      </c>
      <c r="N76" s="87">
        <v>18912</v>
      </c>
      <c r="O76" s="102">
        <f t="shared" si="12"/>
        <v>0.77284263959390864</v>
      </c>
      <c r="P76" s="91">
        <f t="shared" si="13"/>
        <v>14616</v>
      </c>
      <c r="Q76" s="92">
        <f t="shared" si="14"/>
        <v>1.0745096197911691E-3</v>
      </c>
      <c r="R76" s="93">
        <f t="shared" si="15"/>
        <v>8.4758579866584644E-4</v>
      </c>
      <c r="S76" s="94">
        <f t="shared" si="16"/>
        <v>510831.54</v>
      </c>
      <c r="T76" s="95">
        <f t="shared" si="17"/>
        <v>138568.75</v>
      </c>
      <c r="U76" s="95">
        <f t="shared" si="18"/>
        <v>207853.13</v>
      </c>
      <c r="V76" s="95">
        <f t="shared" si="19"/>
        <v>189113.69</v>
      </c>
      <c r="W76" s="96">
        <f t="shared" si="20"/>
        <v>1046367.1100000001</v>
      </c>
      <c r="X76" s="88"/>
      <c r="Y76" s="97">
        <f t="shared" si="21"/>
        <v>250771.85</v>
      </c>
      <c r="Z76" s="97">
        <f t="shared" si="22"/>
        <v>250771.85</v>
      </c>
      <c r="AA76" s="97">
        <f t="shared" si="23"/>
        <v>501543.7</v>
      </c>
    </row>
    <row r="77" spans="1:27" s="19" customFormat="1" ht="26.1" customHeight="1" x14ac:dyDescent="0.2">
      <c r="A77" s="85">
        <v>4210</v>
      </c>
      <c r="B77" s="85" t="s">
        <v>256</v>
      </c>
      <c r="C77" s="85" t="s">
        <v>257</v>
      </c>
      <c r="D77" s="85" t="s">
        <v>65</v>
      </c>
      <c r="E77" s="85" t="s">
        <v>258</v>
      </c>
      <c r="F77" s="85" t="s">
        <v>80</v>
      </c>
      <c r="G77" s="85">
        <v>676079</v>
      </c>
      <c r="H77" s="85">
        <v>7522904360</v>
      </c>
      <c r="I77" s="86" t="s">
        <v>67</v>
      </c>
      <c r="J77" s="85">
        <v>421004</v>
      </c>
      <c r="K77" s="86" t="s">
        <v>87</v>
      </c>
      <c r="L77" s="86" t="s">
        <v>88</v>
      </c>
      <c r="M77" s="87">
        <v>8677</v>
      </c>
      <c r="N77" s="87">
        <v>11491</v>
      </c>
      <c r="O77" s="102">
        <f t="shared" si="12"/>
        <v>0.7551126968932208</v>
      </c>
      <c r="P77" s="91">
        <f t="shared" si="13"/>
        <v>8677</v>
      </c>
      <c r="Q77" s="92">
        <f t="shared" si="14"/>
        <v>6.3789819177120788E-4</v>
      </c>
      <c r="R77" s="93">
        <f t="shared" si="15"/>
        <v>5.031815801192905E-4</v>
      </c>
      <c r="S77" s="94">
        <f t="shared" si="16"/>
        <v>303262.53999999998</v>
      </c>
      <c r="T77" s="95">
        <f t="shared" si="17"/>
        <v>82263.350000000006</v>
      </c>
      <c r="U77" s="95">
        <f t="shared" si="18"/>
        <v>123395.02</v>
      </c>
      <c r="V77" s="95">
        <f t="shared" si="19"/>
        <v>112270.08</v>
      </c>
      <c r="W77" s="96">
        <f t="shared" si="20"/>
        <v>621190.99</v>
      </c>
      <c r="X77" s="88"/>
      <c r="Y77" s="97">
        <f t="shared" si="21"/>
        <v>148874.34</v>
      </c>
      <c r="Z77" s="97">
        <f t="shared" si="22"/>
        <v>148874.34</v>
      </c>
      <c r="AA77" s="97">
        <f t="shared" si="23"/>
        <v>297748.68</v>
      </c>
    </row>
    <row r="78" spans="1:27" s="19" customFormat="1" ht="26.1" customHeight="1" x14ac:dyDescent="0.2">
      <c r="A78" s="85">
        <v>4215</v>
      </c>
      <c r="B78" s="85" t="s">
        <v>259</v>
      </c>
      <c r="C78" s="85" t="s">
        <v>78</v>
      </c>
      <c r="D78" s="85" t="s">
        <v>65</v>
      </c>
      <c r="E78" s="85" t="s">
        <v>135</v>
      </c>
      <c r="F78" s="85" t="s">
        <v>135</v>
      </c>
      <c r="G78" s="85">
        <v>675649</v>
      </c>
      <c r="H78" s="85">
        <v>1538704135</v>
      </c>
      <c r="I78" s="86" t="s">
        <v>67</v>
      </c>
      <c r="J78" s="85">
        <v>1031040</v>
      </c>
      <c r="K78" s="86" t="s">
        <v>260</v>
      </c>
      <c r="L78" s="86" t="s">
        <v>69</v>
      </c>
      <c r="M78" s="87">
        <v>3293</v>
      </c>
      <c r="N78" s="87">
        <v>5505</v>
      </c>
      <c r="O78" s="102">
        <f t="shared" si="12"/>
        <v>0.5981834695731153</v>
      </c>
      <c r="P78" s="91">
        <f t="shared" si="13"/>
        <v>13208.186813186814</v>
      </c>
      <c r="Q78" s="92">
        <f t="shared" si="14"/>
        <v>9.7101284830104664E-4</v>
      </c>
      <c r="R78" s="93">
        <f t="shared" si="15"/>
        <v>7.6594633066383734E-4</v>
      </c>
      <c r="S78" s="94">
        <f t="shared" si="16"/>
        <v>461628.25</v>
      </c>
      <c r="T78" s="95">
        <f t="shared" si="17"/>
        <v>125221.81</v>
      </c>
      <c r="U78" s="95">
        <f t="shared" si="18"/>
        <v>187832.71</v>
      </c>
      <c r="V78" s="95">
        <f t="shared" si="19"/>
        <v>170898.26</v>
      </c>
      <c r="W78" s="96">
        <f t="shared" si="20"/>
        <v>945581.03</v>
      </c>
      <c r="X78" s="88"/>
      <c r="Y78" s="97">
        <f t="shared" si="21"/>
        <v>226617.5</v>
      </c>
      <c r="Z78" s="97">
        <f t="shared" si="22"/>
        <v>226617.5</v>
      </c>
      <c r="AA78" s="97">
        <f t="shared" si="23"/>
        <v>453235</v>
      </c>
    </row>
    <row r="79" spans="1:27" s="19" customFormat="1" ht="26.1" customHeight="1" x14ac:dyDescent="0.2">
      <c r="A79" s="85">
        <v>4216</v>
      </c>
      <c r="B79" s="85" t="s">
        <v>261</v>
      </c>
      <c r="C79" s="85" t="s">
        <v>71</v>
      </c>
      <c r="D79" s="85" t="s">
        <v>65</v>
      </c>
      <c r="E79" s="85" t="s">
        <v>262</v>
      </c>
      <c r="F79" s="85" t="s">
        <v>80</v>
      </c>
      <c r="G79" s="85">
        <v>455536</v>
      </c>
      <c r="H79" s="85">
        <v>1700510161</v>
      </c>
      <c r="I79" s="86" t="s">
        <v>67</v>
      </c>
      <c r="J79" s="85">
        <v>1026657</v>
      </c>
      <c r="K79" s="86" t="s">
        <v>87</v>
      </c>
      <c r="L79" s="86" t="s">
        <v>88</v>
      </c>
      <c r="M79" s="87">
        <v>18393</v>
      </c>
      <c r="N79" s="87">
        <v>31891</v>
      </c>
      <c r="O79" s="102">
        <f t="shared" si="12"/>
        <v>0.57674579034837414</v>
      </c>
      <c r="P79" s="91">
        <f t="shared" si="13"/>
        <v>18393</v>
      </c>
      <c r="Q79" s="92">
        <f t="shared" si="14"/>
        <v>1.3521794907511613E-3</v>
      </c>
      <c r="R79" s="93">
        <f t="shared" si="15"/>
        <v>1.0666150516462037E-3</v>
      </c>
      <c r="S79" s="94">
        <f t="shared" si="16"/>
        <v>642838.30000000005</v>
      </c>
      <c r="T79" s="95">
        <f t="shared" si="17"/>
        <v>174377.05</v>
      </c>
      <c r="U79" s="95">
        <f t="shared" si="18"/>
        <v>261565.58</v>
      </c>
      <c r="V79" s="95">
        <f t="shared" si="19"/>
        <v>237983.59</v>
      </c>
      <c r="W79" s="96">
        <f t="shared" si="20"/>
        <v>1316764.5200000003</v>
      </c>
      <c r="X79" s="88"/>
      <c r="Y79" s="97">
        <f t="shared" si="21"/>
        <v>315575.17</v>
      </c>
      <c r="Z79" s="97">
        <f t="shared" si="22"/>
        <v>315575.17</v>
      </c>
      <c r="AA79" s="97">
        <f t="shared" si="23"/>
        <v>631150.34</v>
      </c>
    </row>
    <row r="80" spans="1:27" s="19" customFormat="1" ht="26.1" customHeight="1" x14ac:dyDescent="0.2">
      <c r="A80" s="85">
        <v>4221</v>
      </c>
      <c r="B80" s="85" t="s">
        <v>263</v>
      </c>
      <c r="C80" s="85" t="s">
        <v>264</v>
      </c>
      <c r="D80" s="85" t="s">
        <v>65</v>
      </c>
      <c r="E80" s="85" t="s">
        <v>265</v>
      </c>
      <c r="F80" s="85" t="s">
        <v>80</v>
      </c>
      <c r="G80" s="85">
        <v>676225</v>
      </c>
      <c r="H80" s="85">
        <v>7512464888</v>
      </c>
      <c r="I80" s="86" t="s">
        <v>67</v>
      </c>
      <c r="J80" s="85">
        <v>422101</v>
      </c>
      <c r="K80" s="86" t="s">
        <v>87</v>
      </c>
      <c r="L80" s="86" t="s">
        <v>88</v>
      </c>
      <c r="M80" s="87">
        <v>12034</v>
      </c>
      <c r="N80" s="87">
        <v>18889</v>
      </c>
      <c r="O80" s="102">
        <f t="shared" si="12"/>
        <v>0.6370903700566467</v>
      </c>
      <c r="P80" s="91">
        <f t="shared" si="13"/>
        <v>12034</v>
      </c>
      <c r="Q80" s="92">
        <f t="shared" si="14"/>
        <v>8.8469134951881022E-4</v>
      </c>
      <c r="R80" s="93">
        <f t="shared" si="15"/>
        <v>6.9785491934488205E-4</v>
      </c>
      <c r="S80" s="94">
        <f t="shared" si="16"/>
        <v>420590.23</v>
      </c>
      <c r="T80" s="95">
        <f t="shared" si="17"/>
        <v>114089.79</v>
      </c>
      <c r="U80" s="95">
        <f t="shared" si="18"/>
        <v>171134.68</v>
      </c>
      <c r="V80" s="95">
        <f t="shared" si="19"/>
        <v>155705.68</v>
      </c>
      <c r="W80" s="96">
        <f t="shared" si="20"/>
        <v>861520.37999999989</v>
      </c>
      <c r="X80" s="88"/>
      <c r="Y80" s="97">
        <f t="shared" si="21"/>
        <v>206471.57</v>
      </c>
      <c r="Z80" s="97">
        <f t="shared" si="22"/>
        <v>206471.57</v>
      </c>
      <c r="AA80" s="97">
        <f t="shared" si="23"/>
        <v>412943.14</v>
      </c>
    </row>
    <row r="81" spans="1:27" s="19" customFormat="1" ht="26.1" customHeight="1" x14ac:dyDescent="0.2">
      <c r="A81" s="85">
        <v>4222</v>
      </c>
      <c r="B81" s="85" t="s">
        <v>266</v>
      </c>
      <c r="C81" s="85" t="s">
        <v>85</v>
      </c>
      <c r="D81" s="85" t="s">
        <v>65</v>
      </c>
      <c r="E81" s="85" t="s">
        <v>267</v>
      </c>
      <c r="F81" s="85" t="s">
        <v>92</v>
      </c>
      <c r="G81" s="85">
        <v>455513</v>
      </c>
      <c r="H81" s="85">
        <v>1346281573</v>
      </c>
      <c r="I81" s="86" t="s">
        <v>67</v>
      </c>
      <c r="J81" s="85">
        <v>1030472</v>
      </c>
      <c r="K81" s="86" t="s">
        <v>87</v>
      </c>
      <c r="L81" s="86" t="s">
        <v>88</v>
      </c>
      <c r="M81" s="87">
        <v>7764</v>
      </c>
      <c r="N81" s="87">
        <v>16549</v>
      </c>
      <c r="O81" s="102">
        <f t="shared" si="12"/>
        <v>0.46915221463532542</v>
      </c>
      <c r="P81" s="91">
        <f t="shared" si="13"/>
        <v>7764</v>
      </c>
      <c r="Q81" s="92">
        <f t="shared" si="14"/>
        <v>5.7077809852617938E-4</v>
      </c>
      <c r="R81" s="93">
        <f t="shared" si="15"/>
        <v>4.502364628380974E-4</v>
      </c>
      <c r="S81" s="94">
        <f t="shared" si="16"/>
        <v>271353.05</v>
      </c>
      <c r="T81" s="95">
        <f t="shared" si="17"/>
        <v>73607.539999999994</v>
      </c>
      <c r="U81" s="95">
        <f t="shared" si="18"/>
        <v>110411.31</v>
      </c>
      <c r="V81" s="95">
        <f t="shared" si="19"/>
        <v>100456.95</v>
      </c>
      <c r="W81" s="96">
        <f t="shared" si="20"/>
        <v>555828.85</v>
      </c>
      <c r="X81" s="88"/>
      <c r="Y81" s="97">
        <f t="shared" si="21"/>
        <v>133209.68</v>
      </c>
      <c r="Z81" s="97">
        <f t="shared" si="22"/>
        <v>133209.68</v>
      </c>
      <c r="AA81" s="97">
        <f t="shared" si="23"/>
        <v>266419.36</v>
      </c>
    </row>
    <row r="82" spans="1:27" s="19" customFormat="1" ht="26.1" customHeight="1" x14ac:dyDescent="0.2">
      <c r="A82" s="85">
        <v>4223</v>
      </c>
      <c r="B82" s="85" t="s">
        <v>268</v>
      </c>
      <c r="C82" s="85" t="s">
        <v>129</v>
      </c>
      <c r="D82" s="85" t="s">
        <v>65</v>
      </c>
      <c r="E82" s="85" t="s">
        <v>66</v>
      </c>
      <c r="F82" s="85" t="s">
        <v>66</v>
      </c>
      <c r="G82" s="85">
        <v>675418</v>
      </c>
      <c r="H82" s="85">
        <v>1629466909</v>
      </c>
      <c r="I82" s="86" t="s">
        <v>67</v>
      </c>
      <c r="J82" s="85">
        <v>1026751</v>
      </c>
      <c r="K82" s="86" t="s">
        <v>87</v>
      </c>
      <c r="L82" s="86" t="s">
        <v>88</v>
      </c>
      <c r="M82" s="87">
        <v>11151</v>
      </c>
      <c r="N82" s="87">
        <v>18866</v>
      </c>
      <c r="O82" s="102">
        <f t="shared" si="12"/>
        <v>0.59106328845542244</v>
      </c>
      <c r="P82" s="91">
        <f t="shared" si="13"/>
        <v>11151</v>
      </c>
      <c r="Q82" s="92">
        <f t="shared" si="14"/>
        <v>8.1977673578895237E-4</v>
      </c>
      <c r="R82" s="93">
        <f t="shared" si="15"/>
        <v>6.4664951018902938E-4</v>
      </c>
      <c r="S82" s="94">
        <f t="shared" si="16"/>
        <v>389729.24</v>
      </c>
      <c r="T82" s="95">
        <f t="shared" si="17"/>
        <v>105718.39999999999</v>
      </c>
      <c r="U82" s="95">
        <f t="shared" si="18"/>
        <v>158577.60000000001</v>
      </c>
      <c r="V82" s="95">
        <f t="shared" si="19"/>
        <v>144280.71</v>
      </c>
      <c r="W82" s="96">
        <f t="shared" si="20"/>
        <v>798305.95</v>
      </c>
      <c r="X82" s="88"/>
      <c r="Y82" s="97">
        <f t="shared" si="21"/>
        <v>191321.63</v>
      </c>
      <c r="Z82" s="97">
        <f t="shared" si="22"/>
        <v>191321.63</v>
      </c>
      <c r="AA82" s="97">
        <f t="shared" si="23"/>
        <v>382643.26</v>
      </c>
    </row>
    <row r="83" spans="1:27" s="19" customFormat="1" ht="26.1" customHeight="1" x14ac:dyDescent="0.2">
      <c r="A83" s="85">
        <v>4230</v>
      </c>
      <c r="B83" s="85" t="s">
        <v>269</v>
      </c>
      <c r="C83" s="85" t="s">
        <v>119</v>
      </c>
      <c r="D83" s="85" t="s">
        <v>65</v>
      </c>
      <c r="E83" s="85" t="s">
        <v>270</v>
      </c>
      <c r="F83" s="85" t="s">
        <v>92</v>
      </c>
      <c r="G83" s="85">
        <v>455602</v>
      </c>
      <c r="H83" s="85">
        <v>1487061875</v>
      </c>
      <c r="I83" s="86" t="s">
        <v>67</v>
      </c>
      <c r="J83" s="85">
        <v>1026186</v>
      </c>
      <c r="K83" s="86" t="s">
        <v>68</v>
      </c>
      <c r="L83" s="86" t="s">
        <v>69</v>
      </c>
      <c r="M83" s="87">
        <v>13654</v>
      </c>
      <c r="N83" s="87">
        <v>20677</v>
      </c>
      <c r="O83" s="102">
        <f t="shared" si="12"/>
        <v>0.66034724573197268</v>
      </c>
      <c r="P83" s="91">
        <f t="shared" si="13"/>
        <v>13654</v>
      </c>
      <c r="Q83" s="92">
        <f t="shared" si="14"/>
        <v>1.0037872433380285E-3</v>
      </c>
      <c r="R83" s="93">
        <f t="shared" si="15"/>
        <v>7.9179915811326406E-4</v>
      </c>
      <c r="S83" s="94">
        <f t="shared" si="16"/>
        <v>477209.49</v>
      </c>
      <c r="T83" s="95">
        <f t="shared" si="17"/>
        <v>129448.39</v>
      </c>
      <c r="U83" s="95">
        <f t="shared" si="18"/>
        <v>194172.59</v>
      </c>
      <c r="V83" s="95">
        <f t="shared" si="19"/>
        <v>176666.55</v>
      </c>
      <c r="W83" s="96">
        <f t="shared" si="20"/>
        <v>977497.02</v>
      </c>
      <c r="X83" s="88"/>
      <c r="Y83" s="97">
        <f t="shared" si="21"/>
        <v>234266.48</v>
      </c>
      <c r="Z83" s="97">
        <f t="shared" si="22"/>
        <v>234266.48</v>
      </c>
      <c r="AA83" s="97">
        <f t="shared" si="23"/>
        <v>468532.96</v>
      </c>
    </row>
    <row r="84" spans="1:27" s="19" customFormat="1" ht="26.1" customHeight="1" x14ac:dyDescent="0.2">
      <c r="A84" s="85">
        <v>4235</v>
      </c>
      <c r="B84" s="85" t="s">
        <v>271</v>
      </c>
      <c r="C84" s="85" t="s">
        <v>71</v>
      </c>
      <c r="D84" s="85" t="s">
        <v>65</v>
      </c>
      <c r="E84" s="85" t="s">
        <v>163</v>
      </c>
      <c r="F84" s="85" t="s">
        <v>163</v>
      </c>
      <c r="G84" s="85">
        <v>676028</v>
      </c>
      <c r="H84" s="85">
        <v>1841563038</v>
      </c>
      <c r="I84" s="86" t="s">
        <v>67</v>
      </c>
      <c r="J84" s="85">
        <v>1020268</v>
      </c>
      <c r="K84" s="86" t="s">
        <v>68</v>
      </c>
      <c r="L84" s="86" t="s">
        <v>69</v>
      </c>
      <c r="M84" s="87">
        <v>27402</v>
      </c>
      <c r="N84" s="87">
        <v>30327</v>
      </c>
      <c r="O84" s="102">
        <f t="shared" si="12"/>
        <v>0.90355129092887521</v>
      </c>
      <c r="P84" s="91">
        <f t="shared" si="13"/>
        <v>27402</v>
      </c>
      <c r="Q84" s="92">
        <f t="shared" si="14"/>
        <v>2.0144849891569252E-3</v>
      </c>
      <c r="R84" s="93">
        <f t="shared" si="15"/>
        <v>1.5890494016859279E-3</v>
      </c>
      <c r="S84" s="94">
        <f t="shared" si="16"/>
        <v>957704.29</v>
      </c>
      <c r="T84" s="95">
        <f t="shared" si="17"/>
        <v>259787.97</v>
      </c>
      <c r="U84" s="95">
        <f t="shared" si="18"/>
        <v>389681.95</v>
      </c>
      <c r="V84" s="95">
        <f t="shared" si="19"/>
        <v>354549.36</v>
      </c>
      <c r="W84" s="96">
        <f t="shared" si="20"/>
        <v>1961723.5699999998</v>
      </c>
      <c r="X84" s="88"/>
      <c r="Y84" s="97">
        <f t="shared" si="21"/>
        <v>470145.74</v>
      </c>
      <c r="Z84" s="97">
        <f t="shared" si="22"/>
        <v>470145.74</v>
      </c>
      <c r="AA84" s="97">
        <f t="shared" si="23"/>
        <v>940291.48</v>
      </c>
    </row>
    <row r="85" spans="1:27" s="19" customFormat="1" ht="26.1" customHeight="1" x14ac:dyDescent="0.2">
      <c r="A85" s="85">
        <v>4239</v>
      </c>
      <c r="B85" s="85" t="s">
        <v>272</v>
      </c>
      <c r="C85" s="85" t="s">
        <v>273</v>
      </c>
      <c r="D85" s="85" t="s">
        <v>106</v>
      </c>
      <c r="E85" s="85" t="s">
        <v>103</v>
      </c>
      <c r="F85" s="85" t="s">
        <v>103</v>
      </c>
      <c r="G85" s="85">
        <v>675916</v>
      </c>
      <c r="H85" s="85">
        <v>3011561282</v>
      </c>
      <c r="I85" s="86" t="s">
        <v>67</v>
      </c>
      <c r="J85" s="85">
        <v>1030237</v>
      </c>
      <c r="K85" s="86" t="s">
        <v>72</v>
      </c>
      <c r="L85" s="86" t="s">
        <v>73</v>
      </c>
      <c r="M85" s="87">
        <v>28665</v>
      </c>
      <c r="N85" s="87">
        <v>37914</v>
      </c>
      <c r="O85" s="102">
        <f t="shared" si="12"/>
        <v>0.75605317297040675</v>
      </c>
      <c r="P85" s="91">
        <f t="shared" si="13"/>
        <v>28665</v>
      </c>
      <c r="Q85" s="92">
        <f t="shared" si="14"/>
        <v>0</v>
      </c>
      <c r="R85" s="93">
        <f t="shared" si="15"/>
        <v>1.6622911137627592E-3</v>
      </c>
      <c r="S85" s="94">
        <f t="shared" si="16"/>
        <v>0</v>
      </c>
      <c r="T85" s="95">
        <f t="shared" si="17"/>
        <v>271761.99</v>
      </c>
      <c r="U85" s="95">
        <f t="shared" si="18"/>
        <v>407642.98</v>
      </c>
      <c r="V85" s="95">
        <f t="shared" si="19"/>
        <v>0</v>
      </c>
      <c r="W85" s="96">
        <f t="shared" si="20"/>
        <v>679404.97</v>
      </c>
      <c r="X85" s="88"/>
      <c r="Y85" s="97">
        <f t="shared" si="21"/>
        <v>0</v>
      </c>
      <c r="Z85" s="97">
        <f t="shared" si="22"/>
        <v>0</v>
      </c>
      <c r="AA85" s="97">
        <f t="shared" si="23"/>
        <v>0</v>
      </c>
    </row>
    <row r="86" spans="1:27" s="19" customFormat="1" ht="26.1" customHeight="1" x14ac:dyDescent="0.2">
      <c r="A86" s="85">
        <v>4240</v>
      </c>
      <c r="B86" s="85" t="s">
        <v>274</v>
      </c>
      <c r="C86" s="85" t="s">
        <v>275</v>
      </c>
      <c r="D86" s="85" t="s">
        <v>106</v>
      </c>
      <c r="E86" s="85" t="s">
        <v>103</v>
      </c>
      <c r="F86" s="85" t="s">
        <v>103</v>
      </c>
      <c r="G86" s="85">
        <v>675963</v>
      </c>
      <c r="H86" s="85">
        <v>1457950628</v>
      </c>
      <c r="I86" s="86" t="s">
        <v>81</v>
      </c>
      <c r="J86" s="85">
        <v>1004869</v>
      </c>
      <c r="K86" s="86" t="s">
        <v>276</v>
      </c>
      <c r="L86" s="86" t="s">
        <v>73</v>
      </c>
      <c r="M86" s="87">
        <v>6052</v>
      </c>
      <c r="N86" s="87">
        <v>7305</v>
      </c>
      <c r="O86" s="102">
        <f t="shared" si="12"/>
        <v>0.82847364818617386</v>
      </c>
      <c r="P86" s="91">
        <f t="shared" si="13"/>
        <v>18256.03305785124</v>
      </c>
      <c r="Q86" s="92">
        <f t="shared" si="14"/>
        <v>0</v>
      </c>
      <c r="R86" s="93">
        <f t="shared" si="15"/>
        <v>1.0586723015742294E-3</v>
      </c>
      <c r="S86" s="94">
        <f t="shared" si="16"/>
        <v>0</v>
      </c>
      <c r="T86" s="95">
        <f t="shared" si="17"/>
        <v>173078.52</v>
      </c>
      <c r="U86" s="95">
        <f t="shared" si="18"/>
        <v>259617.79</v>
      </c>
      <c r="V86" s="95">
        <f t="shared" si="19"/>
        <v>0</v>
      </c>
      <c r="W86" s="96">
        <f t="shared" si="20"/>
        <v>432696.31</v>
      </c>
      <c r="X86" s="88"/>
      <c r="Y86" s="97">
        <f t="shared" si="21"/>
        <v>0</v>
      </c>
      <c r="Z86" s="97">
        <f t="shared" si="22"/>
        <v>0</v>
      </c>
      <c r="AA86" s="97">
        <f t="shared" si="23"/>
        <v>0</v>
      </c>
    </row>
    <row r="87" spans="1:27" s="19" customFormat="1" ht="26.1" customHeight="1" x14ac:dyDescent="0.2">
      <c r="A87" s="85">
        <v>4245</v>
      </c>
      <c r="B87" s="85" t="s">
        <v>277</v>
      </c>
      <c r="C87" s="85" t="s">
        <v>278</v>
      </c>
      <c r="D87" s="85" t="s">
        <v>65</v>
      </c>
      <c r="E87" s="85" t="s">
        <v>182</v>
      </c>
      <c r="F87" s="85" t="s">
        <v>182</v>
      </c>
      <c r="G87" s="85">
        <v>675717</v>
      </c>
      <c r="H87" s="85">
        <v>1366105918</v>
      </c>
      <c r="I87" s="86" t="s">
        <v>67</v>
      </c>
      <c r="J87" s="85">
        <v>1031177</v>
      </c>
      <c r="K87" s="86" t="s">
        <v>279</v>
      </c>
      <c r="L87" s="86" t="s">
        <v>73</v>
      </c>
      <c r="M87" s="87">
        <v>11713</v>
      </c>
      <c r="N87" s="87">
        <v>20196</v>
      </c>
      <c r="O87" s="102">
        <f t="shared" si="12"/>
        <v>0.57996632996633002</v>
      </c>
      <c r="P87" s="91">
        <f t="shared" si="13"/>
        <v>23361.994535519127</v>
      </c>
      <c r="Q87" s="92">
        <f t="shared" si="14"/>
        <v>1.7174800127205821E-3</v>
      </c>
      <c r="R87" s="93">
        <f t="shared" si="15"/>
        <v>1.354768390586694E-3</v>
      </c>
      <c r="S87" s="94">
        <f t="shared" si="16"/>
        <v>816505.46</v>
      </c>
      <c r="T87" s="95">
        <f t="shared" si="17"/>
        <v>221486.21</v>
      </c>
      <c r="U87" s="95">
        <f t="shared" si="18"/>
        <v>332229.31</v>
      </c>
      <c r="V87" s="95">
        <f t="shared" si="19"/>
        <v>302276.47999999998</v>
      </c>
      <c r="W87" s="96">
        <f t="shared" si="20"/>
        <v>1672497.46</v>
      </c>
      <c r="X87" s="88"/>
      <c r="Y87" s="97">
        <f t="shared" si="21"/>
        <v>400829.95</v>
      </c>
      <c r="Z87" s="97">
        <f t="shared" si="22"/>
        <v>400829.95</v>
      </c>
      <c r="AA87" s="97">
        <f t="shared" si="23"/>
        <v>801659.9</v>
      </c>
    </row>
    <row r="88" spans="1:27" s="19" customFormat="1" ht="26.1" customHeight="1" x14ac:dyDescent="0.2">
      <c r="A88" s="85">
        <v>4247</v>
      </c>
      <c r="B88" s="85" t="s">
        <v>280</v>
      </c>
      <c r="C88" s="85" t="s">
        <v>281</v>
      </c>
      <c r="D88" s="85" t="s">
        <v>65</v>
      </c>
      <c r="E88" s="85" t="s">
        <v>282</v>
      </c>
      <c r="F88" s="85" t="s">
        <v>80</v>
      </c>
      <c r="G88" s="85">
        <v>675364</v>
      </c>
      <c r="H88" s="85">
        <v>4629313280</v>
      </c>
      <c r="I88" s="86" t="s">
        <v>67</v>
      </c>
      <c r="J88" s="85">
        <v>1028570</v>
      </c>
      <c r="K88" s="86" t="s">
        <v>72</v>
      </c>
      <c r="L88" s="86" t="s">
        <v>73</v>
      </c>
      <c r="M88" s="87">
        <v>4958</v>
      </c>
      <c r="N88" s="87">
        <v>10645</v>
      </c>
      <c r="O88" s="102">
        <f t="shared" si="12"/>
        <v>0.46575857209957727</v>
      </c>
      <c r="P88" s="91">
        <f t="shared" si="13"/>
        <v>4958</v>
      </c>
      <c r="Q88" s="92">
        <f t="shared" si="14"/>
        <v>3.6449224787387909E-4</v>
      </c>
      <c r="R88" s="93">
        <f t="shared" si="15"/>
        <v>2.8751576284792465E-4</v>
      </c>
      <c r="S88" s="94">
        <f t="shared" si="16"/>
        <v>173282.9</v>
      </c>
      <c r="T88" s="95">
        <f t="shared" si="17"/>
        <v>47004.92</v>
      </c>
      <c r="U88" s="95">
        <f t="shared" si="18"/>
        <v>70507.38</v>
      </c>
      <c r="V88" s="95">
        <f t="shared" si="19"/>
        <v>64150.64</v>
      </c>
      <c r="W88" s="96">
        <f t="shared" si="20"/>
        <v>354945.84</v>
      </c>
      <c r="X88" s="88"/>
      <c r="Y88" s="97">
        <f t="shared" si="21"/>
        <v>85066.15</v>
      </c>
      <c r="Z88" s="97">
        <f t="shared" si="22"/>
        <v>85066.15</v>
      </c>
      <c r="AA88" s="97">
        <f t="shared" si="23"/>
        <v>170132.3</v>
      </c>
    </row>
    <row r="89" spans="1:27" s="19" customFormat="1" ht="26.1" customHeight="1" x14ac:dyDescent="0.2">
      <c r="A89" s="85">
        <v>4248</v>
      </c>
      <c r="B89" s="85" t="s">
        <v>283</v>
      </c>
      <c r="C89" s="85" t="s">
        <v>284</v>
      </c>
      <c r="D89" s="85" t="s">
        <v>106</v>
      </c>
      <c r="E89" s="85" t="s">
        <v>285</v>
      </c>
      <c r="F89" s="85" t="s">
        <v>80</v>
      </c>
      <c r="G89" s="85">
        <v>675989</v>
      </c>
      <c r="H89" s="85">
        <v>1467987610</v>
      </c>
      <c r="I89" s="86" t="s">
        <v>67</v>
      </c>
      <c r="J89" s="85">
        <v>1028895</v>
      </c>
      <c r="K89" s="86" t="s">
        <v>68</v>
      </c>
      <c r="L89" s="86" t="s">
        <v>69</v>
      </c>
      <c r="M89" s="87">
        <v>14329</v>
      </c>
      <c r="N89" s="87">
        <v>17521</v>
      </c>
      <c r="O89" s="102">
        <f t="shared" si="12"/>
        <v>0.81781861765880948</v>
      </c>
      <c r="P89" s="91">
        <f t="shared" si="13"/>
        <v>14328.999999999998</v>
      </c>
      <c r="Q89" s="92">
        <f t="shared" si="14"/>
        <v>0</v>
      </c>
      <c r="R89" s="93">
        <f t="shared" si="15"/>
        <v>8.3094259093342306E-4</v>
      </c>
      <c r="S89" s="94">
        <f t="shared" si="16"/>
        <v>0</v>
      </c>
      <c r="T89" s="95">
        <f t="shared" si="17"/>
        <v>135847.81</v>
      </c>
      <c r="U89" s="95">
        <f t="shared" si="18"/>
        <v>203771.72</v>
      </c>
      <c r="V89" s="95">
        <f t="shared" si="19"/>
        <v>0</v>
      </c>
      <c r="W89" s="96">
        <f t="shared" si="20"/>
        <v>339619.53</v>
      </c>
      <c r="X89" s="88"/>
      <c r="Y89" s="97">
        <f t="shared" si="21"/>
        <v>0</v>
      </c>
      <c r="Z89" s="97">
        <f t="shared" si="22"/>
        <v>0</v>
      </c>
      <c r="AA89" s="97">
        <f t="shared" si="23"/>
        <v>0</v>
      </c>
    </row>
    <row r="90" spans="1:27" s="19" customFormat="1" ht="26.1" customHeight="1" x14ac:dyDescent="0.2">
      <c r="A90" s="85">
        <v>4250</v>
      </c>
      <c r="B90" s="85" t="s">
        <v>286</v>
      </c>
      <c r="C90" s="85" t="s">
        <v>124</v>
      </c>
      <c r="D90" s="85" t="s">
        <v>65</v>
      </c>
      <c r="E90" s="85" t="s">
        <v>287</v>
      </c>
      <c r="F90" s="85" t="s">
        <v>80</v>
      </c>
      <c r="G90" s="85">
        <v>675259</v>
      </c>
      <c r="H90" s="85">
        <v>1306249362</v>
      </c>
      <c r="I90" s="86" t="s">
        <v>67</v>
      </c>
      <c r="J90" s="85">
        <v>1026673</v>
      </c>
      <c r="K90" s="86" t="s">
        <v>111</v>
      </c>
      <c r="L90" s="86" t="s">
        <v>112</v>
      </c>
      <c r="M90" s="87">
        <v>9026</v>
      </c>
      <c r="N90" s="87">
        <v>14251</v>
      </c>
      <c r="O90" s="102">
        <f t="shared" si="12"/>
        <v>0.63335906252192831</v>
      </c>
      <c r="P90" s="91">
        <f t="shared" si="13"/>
        <v>9026</v>
      </c>
      <c r="Q90" s="92">
        <f t="shared" si="14"/>
        <v>6.6355527013102716E-4</v>
      </c>
      <c r="R90" s="93">
        <f t="shared" si="15"/>
        <v>5.234201846440839E-4</v>
      </c>
      <c r="S90" s="94">
        <f t="shared" si="16"/>
        <v>315460.15000000002</v>
      </c>
      <c r="T90" s="95">
        <f t="shared" si="17"/>
        <v>85572.08</v>
      </c>
      <c r="U90" s="95">
        <f t="shared" si="18"/>
        <v>128358.12</v>
      </c>
      <c r="V90" s="95">
        <f t="shared" si="19"/>
        <v>116785.73</v>
      </c>
      <c r="W90" s="96">
        <f t="shared" si="20"/>
        <v>646176.08000000007</v>
      </c>
      <c r="X90" s="88"/>
      <c r="Y90" s="97">
        <f t="shared" si="21"/>
        <v>154862.25</v>
      </c>
      <c r="Z90" s="97">
        <f t="shared" si="22"/>
        <v>154862.25</v>
      </c>
      <c r="AA90" s="97">
        <f t="shared" si="23"/>
        <v>309724.5</v>
      </c>
    </row>
    <row r="91" spans="1:27" s="19" customFormat="1" ht="26.1" customHeight="1" x14ac:dyDescent="0.2">
      <c r="A91" s="85">
        <v>4258</v>
      </c>
      <c r="B91" s="85" t="s">
        <v>288</v>
      </c>
      <c r="C91" s="85" t="s">
        <v>71</v>
      </c>
      <c r="D91" s="85" t="s">
        <v>65</v>
      </c>
      <c r="E91" s="85" t="s">
        <v>289</v>
      </c>
      <c r="F91" s="85" t="s">
        <v>92</v>
      </c>
      <c r="G91" s="85">
        <v>675938</v>
      </c>
      <c r="H91" s="85">
        <v>1720085731</v>
      </c>
      <c r="I91" s="86" t="s">
        <v>67</v>
      </c>
      <c r="J91" s="85">
        <v>1004004</v>
      </c>
      <c r="K91" s="86" t="s">
        <v>68</v>
      </c>
      <c r="L91" s="86" t="s">
        <v>69</v>
      </c>
      <c r="M91" s="87">
        <v>9328</v>
      </c>
      <c r="N91" s="87">
        <v>21550</v>
      </c>
      <c r="O91" s="102">
        <f t="shared" si="12"/>
        <v>0.43285382830626451</v>
      </c>
      <c r="P91" s="91">
        <f t="shared" si="13"/>
        <v>9328</v>
      </c>
      <c r="Q91" s="92">
        <f t="shared" si="14"/>
        <v>6.8575709725041231E-4</v>
      </c>
      <c r="R91" s="93">
        <f t="shared" si="15"/>
        <v>5.4093324643917729E-4</v>
      </c>
      <c r="S91" s="94">
        <f t="shared" si="16"/>
        <v>326015.09999999998</v>
      </c>
      <c r="T91" s="95">
        <f t="shared" si="17"/>
        <v>88435.23</v>
      </c>
      <c r="U91" s="95">
        <f t="shared" si="18"/>
        <v>132652.84</v>
      </c>
      <c r="V91" s="95">
        <f t="shared" si="19"/>
        <v>120693.25</v>
      </c>
      <c r="W91" s="96">
        <f t="shared" si="20"/>
        <v>667796.41999999993</v>
      </c>
      <c r="X91" s="88"/>
      <c r="Y91" s="97">
        <f t="shared" si="21"/>
        <v>160043.76999999999</v>
      </c>
      <c r="Z91" s="97">
        <f t="shared" si="22"/>
        <v>160043.76999999999</v>
      </c>
      <c r="AA91" s="97">
        <f t="shared" si="23"/>
        <v>320087.53999999998</v>
      </c>
    </row>
    <row r="92" spans="1:27" s="19" customFormat="1" ht="26.1" customHeight="1" x14ac:dyDescent="0.2">
      <c r="A92" s="85">
        <v>4259</v>
      </c>
      <c r="B92" s="85" t="s">
        <v>290</v>
      </c>
      <c r="C92" s="85" t="s">
        <v>211</v>
      </c>
      <c r="D92" s="85" t="s">
        <v>65</v>
      </c>
      <c r="E92" s="85" t="s">
        <v>291</v>
      </c>
      <c r="F92" s="85" t="s">
        <v>182</v>
      </c>
      <c r="G92" s="85">
        <v>455999</v>
      </c>
      <c r="H92" s="85">
        <v>1144641234</v>
      </c>
      <c r="I92" s="86" t="s">
        <v>67</v>
      </c>
      <c r="J92" s="85">
        <v>1025710</v>
      </c>
      <c r="K92" s="86" t="s">
        <v>111</v>
      </c>
      <c r="L92" s="86" t="s">
        <v>112</v>
      </c>
      <c r="M92" s="87">
        <v>30302</v>
      </c>
      <c r="N92" s="87">
        <v>43127</v>
      </c>
      <c r="O92" s="102">
        <f t="shared" si="12"/>
        <v>0.7026224870730633</v>
      </c>
      <c r="P92" s="91">
        <f t="shared" si="13"/>
        <v>30302.000000000004</v>
      </c>
      <c r="Q92" s="92">
        <f t="shared" si="14"/>
        <v>2.2276813422900939E-3</v>
      </c>
      <c r="R92" s="93">
        <f t="shared" si="15"/>
        <v>1.7572211871355009E-3</v>
      </c>
      <c r="S92" s="94">
        <f t="shared" si="16"/>
        <v>1059059.76</v>
      </c>
      <c r="T92" s="95">
        <f t="shared" si="17"/>
        <v>287281.77</v>
      </c>
      <c r="U92" s="95">
        <f t="shared" si="18"/>
        <v>430922.65</v>
      </c>
      <c r="V92" s="95">
        <f t="shared" si="19"/>
        <v>392071.92</v>
      </c>
      <c r="W92" s="96">
        <f t="shared" si="20"/>
        <v>2169336.1</v>
      </c>
      <c r="X92" s="88"/>
      <c r="Y92" s="97">
        <f t="shared" si="21"/>
        <v>519902.06</v>
      </c>
      <c r="Z92" s="97">
        <f t="shared" si="22"/>
        <v>519902.06</v>
      </c>
      <c r="AA92" s="97">
        <f t="shared" si="23"/>
        <v>1039804.12</v>
      </c>
    </row>
    <row r="93" spans="1:27" s="19" customFormat="1" ht="26.1" customHeight="1" x14ac:dyDescent="0.2">
      <c r="A93" s="85">
        <v>4260</v>
      </c>
      <c r="B93" s="85" t="s">
        <v>292</v>
      </c>
      <c r="C93" s="85" t="s">
        <v>124</v>
      </c>
      <c r="D93" s="85" t="s">
        <v>65</v>
      </c>
      <c r="E93" s="85" t="s">
        <v>96</v>
      </c>
      <c r="F93" s="85" t="s">
        <v>92</v>
      </c>
      <c r="G93" s="85">
        <v>455637</v>
      </c>
      <c r="H93" s="85">
        <v>1619969417</v>
      </c>
      <c r="I93" s="86" t="s">
        <v>67</v>
      </c>
      <c r="J93" s="85">
        <v>1028596</v>
      </c>
      <c r="K93" s="86" t="s">
        <v>111</v>
      </c>
      <c r="L93" s="86" t="s">
        <v>112</v>
      </c>
      <c r="M93" s="87">
        <v>9174</v>
      </c>
      <c r="N93" s="87">
        <v>22915</v>
      </c>
      <c r="O93" s="102">
        <f t="shared" si="12"/>
        <v>0.4003491162993672</v>
      </c>
      <c r="P93" s="91">
        <f t="shared" si="13"/>
        <v>9174</v>
      </c>
      <c r="Q93" s="92">
        <f t="shared" si="14"/>
        <v>6.7443563573920263E-4</v>
      </c>
      <c r="R93" s="93">
        <f t="shared" si="15"/>
        <v>5.3200274472909659E-4</v>
      </c>
      <c r="S93" s="94">
        <f t="shared" si="16"/>
        <v>320632.77</v>
      </c>
      <c r="T93" s="95">
        <f t="shared" si="17"/>
        <v>86975.21</v>
      </c>
      <c r="U93" s="95">
        <f t="shared" si="18"/>
        <v>130462.82</v>
      </c>
      <c r="V93" s="95">
        <f t="shared" si="19"/>
        <v>118700.67</v>
      </c>
      <c r="W93" s="96">
        <f t="shared" si="20"/>
        <v>656771.47000000009</v>
      </c>
      <c r="X93" s="88"/>
      <c r="Y93" s="97">
        <f t="shared" si="21"/>
        <v>157401.54</v>
      </c>
      <c r="Z93" s="97">
        <f t="shared" si="22"/>
        <v>157401.54</v>
      </c>
      <c r="AA93" s="97">
        <f t="shared" si="23"/>
        <v>314803.08</v>
      </c>
    </row>
    <row r="94" spans="1:27" s="19" customFormat="1" ht="26.1" customHeight="1" x14ac:dyDescent="0.2">
      <c r="A94" s="85">
        <v>4261</v>
      </c>
      <c r="B94" s="85" t="s">
        <v>293</v>
      </c>
      <c r="C94" s="85" t="s">
        <v>75</v>
      </c>
      <c r="D94" s="85" t="s">
        <v>65</v>
      </c>
      <c r="E94" s="85" t="s">
        <v>294</v>
      </c>
      <c r="F94" s="85" t="s">
        <v>76</v>
      </c>
      <c r="G94" s="85">
        <v>675696</v>
      </c>
      <c r="H94" s="85">
        <v>1124087663</v>
      </c>
      <c r="I94" s="86" t="s">
        <v>67</v>
      </c>
      <c r="J94" s="85">
        <v>426102</v>
      </c>
      <c r="K94" s="86" t="s">
        <v>72</v>
      </c>
      <c r="L94" s="86" t="s">
        <v>73</v>
      </c>
      <c r="M94" s="87">
        <v>12991</v>
      </c>
      <c r="N94" s="87">
        <v>34899</v>
      </c>
      <c r="O94" s="102">
        <f t="shared" si="12"/>
        <v>0.37224562308375597</v>
      </c>
      <c r="P94" s="91">
        <f t="shared" si="13"/>
        <v>12991</v>
      </c>
      <c r="Q94" s="92">
        <f t="shared" si="14"/>
        <v>9.550461460527558E-4</v>
      </c>
      <c r="R94" s="93">
        <f t="shared" si="15"/>
        <v>7.5335160854324106E-4</v>
      </c>
      <c r="S94" s="94">
        <f t="shared" si="16"/>
        <v>454037.53</v>
      </c>
      <c r="T94" s="95">
        <f t="shared" si="17"/>
        <v>123162.74</v>
      </c>
      <c r="U94" s="95">
        <f t="shared" si="18"/>
        <v>184744.11</v>
      </c>
      <c r="V94" s="95">
        <f t="shared" si="19"/>
        <v>168088.12</v>
      </c>
      <c r="W94" s="96">
        <f t="shared" si="20"/>
        <v>930032.5</v>
      </c>
      <c r="X94" s="88"/>
      <c r="Y94" s="97">
        <f t="shared" si="21"/>
        <v>222891.15</v>
      </c>
      <c r="Z94" s="97">
        <f t="shared" si="22"/>
        <v>222891.15</v>
      </c>
      <c r="AA94" s="97">
        <f t="shared" si="23"/>
        <v>445782.3</v>
      </c>
    </row>
    <row r="95" spans="1:27" s="19" customFormat="1" ht="26.1" customHeight="1" x14ac:dyDescent="0.2">
      <c r="A95" s="85">
        <v>4266</v>
      </c>
      <c r="B95" s="85" t="s">
        <v>295</v>
      </c>
      <c r="C95" s="85" t="s">
        <v>90</v>
      </c>
      <c r="D95" s="85" t="s">
        <v>65</v>
      </c>
      <c r="E95" s="85" t="s">
        <v>218</v>
      </c>
      <c r="F95" s="85" t="s">
        <v>80</v>
      </c>
      <c r="G95" s="85">
        <v>675017</v>
      </c>
      <c r="H95" s="85">
        <v>172007617</v>
      </c>
      <c r="I95" s="86" t="s">
        <v>67</v>
      </c>
      <c r="J95" s="85">
        <v>1026610</v>
      </c>
      <c r="K95" s="86" t="s">
        <v>68</v>
      </c>
      <c r="L95" s="86" t="s">
        <v>69</v>
      </c>
      <c r="M95" s="87">
        <v>19414</v>
      </c>
      <c r="N95" s="87">
        <v>22325</v>
      </c>
      <c r="O95" s="102">
        <f t="shared" si="12"/>
        <v>0.86960806270996638</v>
      </c>
      <c r="P95" s="91">
        <f t="shared" si="13"/>
        <v>19414</v>
      </c>
      <c r="Q95" s="92">
        <f t="shared" si="14"/>
        <v>1.4272393102508045E-3</v>
      </c>
      <c r="R95" s="93">
        <f t="shared" si="15"/>
        <v>1.1258231181786222E-3</v>
      </c>
      <c r="S95" s="94">
        <f t="shared" si="16"/>
        <v>678522.41</v>
      </c>
      <c r="T95" s="95">
        <f t="shared" si="17"/>
        <v>184056.77</v>
      </c>
      <c r="U95" s="95">
        <f t="shared" si="18"/>
        <v>276085.15000000002</v>
      </c>
      <c r="V95" s="95">
        <f t="shared" si="19"/>
        <v>251194.12</v>
      </c>
      <c r="W95" s="96">
        <f t="shared" si="20"/>
        <v>1389858.4500000002</v>
      </c>
      <c r="X95" s="88"/>
      <c r="Y95" s="97">
        <f t="shared" si="21"/>
        <v>333092.82</v>
      </c>
      <c r="Z95" s="97">
        <f t="shared" si="22"/>
        <v>333092.82</v>
      </c>
      <c r="AA95" s="97">
        <f t="shared" si="23"/>
        <v>666185.64</v>
      </c>
    </row>
    <row r="96" spans="1:27" s="19" customFormat="1" ht="26.1" customHeight="1" x14ac:dyDescent="0.2">
      <c r="A96" s="85">
        <v>4267</v>
      </c>
      <c r="B96" s="85" t="s">
        <v>296</v>
      </c>
      <c r="C96" s="85" t="s">
        <v>75</v>
      </c>
      <c r="D96" s="85" t="s">
        <v>65</v>
      </c>
      <c r="E96" s="85" t="s">
        <v>297</v>
      </c>
      <c r="F96" s="85" t="s">
        <v>100</v>
      </c>
      <c r="G96" s="85">
        <v>455944</v>
      </c>
      <c r="H96" s="85">
        <v>1831691922</v>
      </c>
      <c r="I96" s="86" t="s">
        <v>67</v>
      </c>
      <c r="J96" s="85">
        <v>1029461</v>
      </c>
      <c r="K96" s="86" t="s">
        <v>72</v>
      </c>
      <c r="L96" s="86" t="s">
        <v>73</v>
      </c>
      <c r="M96" s="87">
        <v>13366</v>
      </c>
      <c r="N96" s="87">
        <v>17088</v>
      </c>
      <c r="O96" s="102">
        <f t="shared" si="12"/>
        <v>0.78218632958801493</v>
      </c>
      <c r="P96" s="91">
        <f t="shared" si="13"/>
        <v>13366</v>
      </c>
      <c r="Q96" s="92">
        <f t="shared" si="14"/>
        <v>9.8261463999238974E-4</v>
      </c>
      <c r="R96" s="93">
        <f t="shared" si="15"/>
        <v>7.7509796010999615E-4</v>
      </c>
      <c r="S96" s="94">
        <f t="shared" si="16"/>
        <v>467143.84</v>
      </c>
      <c r="T96" s="95">
        <f t="shared" si="17"/>
        <v>126717.98</v>
      </c>
      <c r="U96" s="95">
        <f t="shared" si="18"/>
        <v>190076.96</v>
      </c>
      <c r="V96" s="95">
        <f t="shared" si="19"/>
        <v>172940.18</v>
      </c>
      <c r="W96" s="96">
        <f t="shared" si="20"/>
        <v>956878.96</v>
      </c>
      <c r="X96" s="88"/>
      <c r="Y96" s="97">
        <f t="shared" si="21"/>
        <v>229325.16</v>
      </c>
      <c r="Z96" s="97">
        <f t="shared" si="22"/>
        <v>229325.16</v>
      </c>
      <c r="AA96" s="97">
        <f t="shared" si="23"/>
        <v>458650.32</v>
      </c>
    </row>
    <row r="97" spans="1:27" s="19" customFormat="1" ht="26.1" customHeight="1" x14ac:dyDescent="0.2">
      <c r="A97" s="85">
        <v>4268</v>
      </c>
      <c r="B97" s="85" t="s">
        <v>298</v>
      </c>
      <c r="C97" s="85" t="s">
        <v>299</v>
      </c>
      <c r="D97" s="85" t="s">
        <v>106</v>
      </c>
      <c r="E97" s="85" t="s">
        <v>300</v>
      </c>
      <c r="F97" s="85" t="s">
        <v>155</v>
      </c>
      <c r="G97" s="85">
        <v>455642</v>
      </c>
      <c r="H97" s="85">
        <v>8515404913</v>
      </c>
      <c r="I97" s="86" t="s">
        <v>81</v>
      </c>
      <c r="J97" s="85">
        <v>1004859</v>
      </c>
      <c r="K97" s="86" t="s">
        <v>72</v>
      </c>
      <c r="L97" s="86" t="s">
        <v>73</v>
      </c>
      <c r="M97" s="87">
        <v>5536</v>
      </c>
      <c r="N97" s="87">
        <v>7639</v>
      </c>
      <c r="O97" s="102">
        <f t="shared" si="12"/>
        <v>0.72470218615001969</v>
      </c>
      <c r="P97" s="91">
        <f t="shared" si="13"/>
        <v>5536</v>
      </c>
      <c r="Q97" s="92">
        <f t="shared" si="14"/>
        <v>0</v>
      </c>
      <c r="R97" s="93">
        <f t="shared" si="15"/>
        <v>3.2103413939614983E-4</v>
      </c>
      <c r="S97" s="94">
        <f t="shared" si="16"/>
        <v>0</v>
      </c>
      <c r="T97" s="95">
        <f t="shared" si="17"/>
        <v>52484.72</v>
      </c>
      <c r="U97" s="95">
        <f t="shared" si="18"/>
        <v>78727.070000000007</v>
      </c>
      <c r="V97" s="95">
        <f t="shared" si="19"/>
        <v>0</v>
      </c>
      <c r="W97" s="96">
        <f t="shared" si="20"/>
        <v>131211.79</v>
      </c>
      <c r="X97" s="88"/>
      <c r="Y97" s="97">
        <f t="shared" si="21"/>
        <v>0</v>
      </c>
      <c r="Z97" s="97">
        <f t="shared" si="22"/>
        <v>0</v>
      </c>
      <c r="AA97" s="97">
        <f t="shared" si="23"/>
        <v>0</v>
      </c>
    </row>
    <row r="98" spans="1:27" s="19" customFormat="1" ht="26.1" customHeight="1" x14ac:dyDescent="0.2">
      <c r="A98" s="85">
        <v>4272</v>
      </c>
      <c r="B98" s="85" t="s">
        <v>301</v>
      </c>
      <c r="C98" s="85" t="s">
        <v>302</v>
      </c>
      <c r="D98" s="85" t="s">
        <v>65</v>
      </c>
      <c r="E98" s="85" t="s">
        <v>303</v>
      </c>
      <c r="F98" s="85" t="s">
        <v>80</v>
      </c>
      <c r="G98" s="85">
        <v>675927</v>
      </c>
      <c r="H98" s="85">
        <v>1689084840</v>
      </c>
      <c r="I98" s="86" t="s">
        <v>67</v>
      </c>
      <c r="J98" s="85">
        <v>1025911</v>
      </c>
      <c r="K98" s="86" t="s">
        <v>68</v>
      </c>
      <c r="L98" s="86" t="s">
        <v>69</v>
      </c>
      <c r="M98" s="87">
        <v>21101</v>
      </c>
      <c r="N98" s="87">
        <v>26283</v>
      </c>
      <c r="O98" s="102">
        <f t="shared" si="12"/>
        <v>0.80283833656736292</v>
      </c>
      <c r="P98" s="91">
        <f t="shared" si="13"/>
        <v>21101</v>
      </c>
      <c r="Q98" s="92">
        <f t="shared" si="14"/>
        <v>1.5512607749872374E-3</v>
      </c>
      <c r="R98" s="93">
        <f t="shared" si="15"/>
        <v>1.2236527050935979E-3</v>
      </c>
      <c r="S98" s="94">
        <f t="shared" si="16"/>
        <v>737483.33</v>
      </c>
      <c r="T98" s="95">
        <f t="shared" si="17"/>
        <v>200050.58</v>
      </c>
      <c r="U98" s="95">
        <f t="shared" si="18"/>
        <v>300075.86</v>
      </c>
      <c r="V98" s="95">
        <f t="shared" si="19"/>
        <v>273021.90000000002</v>
      </c>
      <c r="W98" s="96">
        <f t="shared" si="20"/>
        <v>1510631.67</v>
      </c>
      <c r="X98" s="88"/>
      <c r="Y98" s="97">
        <f t="shared" si="21"/>
        <v>362037.27</v>
      </c>
      <c r="Z98" s="97">
        <f t="shared" si="22"/>
        <v>362037.27</v>
      </c>
      <c r="AA98" s="97">
        <f t="shared" si="23"/>
        <v>724074.54</v>
      </c>
    </row>
    <row r="99" spans="1:27" s="19" customFormat="1" ht="26.1" customHeight="1" x14ac:dyDescent="0.2">
      <c r="A99" s="85">
        <v>4273</v>
      </c>
      <c r="B99" s="85" t="s">
        <v>304</v>
      </c>
      <c r="C99" s="85" t="s">
        <v>75</v>
      </c>
      <c r="D99" s="85" t="s">
        <v>65</v>
      </c>
      <c r="E99" s="85" t="s">
        <v>134</v>
      </c>
      <c r="F99" s="85" t="s">
        <v>135</v>
      </c>
      <c r="G99" s="85">
        <v>676026</v>
      </c>
      <c r="H99" s="85">
        <v>1407992654</v>
      </c>
      <c r="I99" s="86" t="s">
        <v>67</v>
      </c>
      <c r="J99" s="85">
        <v>1012007</v>
      </c>
      <c r="K99" s="86" t="s">
        <v>68</v>
      </c>
      <c r="L99" s="86" t="s">
        <v>69</v>
      </c>
      <c r="M99" s="87">
        <v>14587</v>
      </c>
      <c r="N99" s="87">
        <v>26178</v>
      </c>
      <c r="O99" s="102">
        <f t="shared" si="12"/>
        <v>0.55722362288944915</v>
      </c>
      <c r="P99" s="91">
        <f t="shared" si="13"/>
        <v>14587</v>
      </c>
      <c r="Q99" s="92">
        <f t="shared" si="14"/>
        <v>1.0723776562598375E-3</v>
      </c>
      <c r="R99" s="93">
        <f t="shared" si="15"/>
        <v>8.4590408081135075E-4</v>
      </c>
      <c r="S99" s="94">
        <f t="shared" si="16"/>
        <v>509817.99</v>
      </c>
      <c r="T99" s="95">
        <f t="shared" si="17"/>
        <v>138293.81</v>
      </c>
      <c r="U99" s="95">
        <f t="shared" si="18"/>
        <v>207440.72</v>
      </c>
      <c r="V99" s="95">
        <f t="shared" si="19"/>
        <v>188738.47</v>
      </c>
      <c r="W99" s="96">
        <f t="shared" si="20"/>
        <v>1044290.99</v>
      </c>
      <c r="X99" s="88"/>
      <c r="Y99" s="97">
        <f t="shared" si="21"/>
        <v>250274.29</v>
      </c>
      <c r="Z99" s="97">
        <f t="shared" si="22"/>
        <v>250274.29</v>
      </c>
      <c r="AA99" s="97">
        <f t="shared" si="23"/>
        <v>500548.58</v>
      </c>
    </row>
    <row r="100" spans="1:27" s="19" customFormat="1" ht="26.1" customHeight="1" x14ac:dyDescent="0.2">
      <c r="A100" s="85">
        <v>4276</v>
      </c>
      <c r="B100" s="85" t="s">
        <v>305</v>
      </c>
      <c r="C100" s="85" t="s">
        <v>306</v>
      </c>
      <c r="D100" s="85" t="s">
        <v>106</v>
      </c>
      <c r="E100" s="85" t="s">
        <v>103</v>
      </c>
      <c r="F100" s="85" t="s">
        <v>103</v>
      </c>
      <c r="G100" s="85">
        <v>675877</v>
      </c>
      <c r="H100" s="85">
        <v>1518695659</v>
      </c>
      <c r="I100" s="86" t="s">
        <v>67</v>
      </c>
      <c r="J100" s="85">
        <v>1031400</v>
      </c>
      <c r="K100" s="86" t="s">
        <v>307</v>
      </c>
      <c r="L100" s="86" t="s">
        <v>73</v>
      </c>
      <c r="M100" s="87">
        <v>2334</v>
      </c>
      <c r="N100" s="87">
        <v>2869</v>
      </c>
      <c r="O100" s="102">
        <f t="shared" si="12"/>
        <v>0.8135238759149529</v>
      </c>
      <c r="P100" s="91">
        <f t="shared" si="13"/>
        <v>14198.5</v>
      </c>
      <c r="Q100" s="92">
        <f t="shared" si="14"/>
        <v>0</v>
      </c>
      <c r="R100" s="93">
        <f t="shared" si="15"/>
        <v>8.2337486058819249E-4</v>
      </c>
      <c r="S100" s="94">
        <f t="shared" si="16"/>
        <v>0</v>
      </c>
      <c r="T100" s="95">
        <f t="shared" si="17"/>
        <v>134610.59</v>
      </c>
      <c r="U100" s="95">
        <f t="shared" si="18"/>
        <v>201915.89</v>
      </c>
      <c r="V100" s="95">
        <f t="shared" si="19"/>
        <v>0</v>
      </c>
      <c r="W100" s="96">
        <f t="shared" si="20"/>
        <v>336526.48</v>
      </c>
      <c r="X100" s="88"/>
      <c r="Y100" s="97">
        <f t="shared" si="21"/>
        <v>0</v>
      </c>
      <c r="Z100" s="97">
        <f t="shared" si="22"/>
        <v>0</v>
      </c>
      <c r="AA100" s="97">
        <f t="shared" si="23"/>
        <v>0</v>
      </c>
    </row>
    <row r="101" spans="1:27" s="19" customFormat="1" ht="26.1" customHeight="1" x14ac:dyDescent="0.2">
      <c r="A101" s="85">
        <v>4280</v>
      </c>
      <c r="B101" s="85" t="s">
        <v>308</v>
      </c>
      <c r="C101" s="85" t="s">
        <v>309</v>
      </c>
      <c r="D101" s="85" t="s">
        <v>65</v>
      </c>
      <c r="E101" s="85" t="s">
        <v>310</v>
      </c>
      <c r="F101" s="85" t="s">
        <v>80</v>
      </c>
      <c r="G101" s="85">
        <v>675910</v>
      </c>
      <c r="H101" s="85">
        <v>7515845596</v>
      </c>
      <c r="I101" s="86" t="s">
        <v>67</v>
      </c>
      <c r="J101" s="85">
        <v>1028619</v>
      </c>
      <c r="K101" s="86" t="s">
        <v>87</v>
      </c>
      <c r="L101" s="86" t="s">
        <v>88</v>
      </c>
      <c r="M101" s="87">
        <v>19765</v>
      </c>
      <c r="N101" s="87">
        <v>24683</v>
      </c>
      <c r="O101" s="102">
        <f t="shared" si="12"/>
        <v>0.80075355507839407</v>
      </c>
      <c r="P101" s="91">
        <f t="shared" si="13"/>
        <v>19765</v>
      </c>
      <c r="Q101" s="92">
        <f t="shared" si="14"/>
        <v>1.4530434205783018E-3</v>
      </c>
      <c r="R101" s="93">
        <f t="shared" si="15"/>
        <v>1.1461777032451051E-3</v>
      </c>
      <c r="S101" s="94">
        <f t="shared" si="16"/>
        <v>690789.92</v>
      </c>
      <c r="T101" s="95">
        <f t="shared" si="17"/>
        <v>187384.47</v>
      </c>
      <c r="U101" s="95">
        <f t="shared" si="18"/>
        <v>281076.7</v>
      </c>
      <c r="V101" s="95">
        <f t="shared" si="19"/>
        <v>255735.64</v>
      </c>
      <c r="W101" s="96">
        <f t="shared" si="20"/>
        <v>1414986.73</v>
      </c>
      <c r="X101" s="88"/>
      <c r="Y101" s="97">
        <f t="shared" si="21"/>
        <v>339115.05</v>
      </c>
      <c r="Z101" s="97">
        <f t="shared" si="22"/>
        <v>339115.05</v>
      </c>
      <c r="AA101" s="97">
        <f t="shared" si="23"/>
        <v>678230.1</v>
      </c>
    </row>
    <row r="102" spans="1:27" s="19" customFormat="1" ht="26.1" customHeight="1" x14ac:dyDescent="0.2">
      <c r="A102" s="85">
        <v>4283</v>
      </c>
      <c r="B102" s="85" t="s">
        <v>311</v>
      </c>
      <c r="C102" s="85" t="s">
        <v>78</v>
      </c>
      <c r="D102" s="85" t="s">
        <v>65</v>
      </c>
      <c r="E102" s="85" t="s">
        <v>312</v>
      </c>
      <c r="F102" s="85" t="s">
        <v>163</v>
      </c>
      <c r="G102" s="85">
        <v>675182</v>
      </c>
      <c r="H102" s="85">
        <v>1306042973</v>
      </c>
      <c r="I102" s="86" t="s">
        <v>67</v>
      </c>
      <c r="J102" s="85">
        <v>1028715</v>
      </c>
      <c r="K102" s="86" t="s">
        <v>68</v>
      </c>
      <c r="L102" s="86" t="s">
        <v>69</v>
      </c>
      <c r="M102" s="87">
        <v>10250</v>
      </c>
      <c r="N102" s="87">
        <v>14625</v>
      </c>
      <c r="O102" s="102">
        <f t="shared" si="12"/>
        <v>0.70085470085470081</v>
      </c>
      <c r="P102" s="91">
        <f t="shared" si="13"/>
        <v>10250</v>
      </c>
      <c r="Q102" s="92">
        <f t="shared" si="14"/>
        <v>7.5353883434999209E-4</v>
      </c>
      <c r="R102" s="93">
        <f t="shared" si="15"/>
        <v>5.9440027615797249E-4</v>
      </c>
      <c r="S102" s="94">
        <f t="shared" si="16"/>
        <v>358239.14</v>
      </c>
      <c r="T102" s="95">
        <f t="shared" si="17"/>
        <v>97176.36</v>
      </c>
      <c r="U102" s="95">
        <f t="shared" si="18"/>
        <v>145764.54</v>
      </c>
      <c r="V102" s="95">
        <f t="shared" si="19"/>
        <v>132622.82999999999</v>
      </c>
      <c r="W102" s="96">
        <f t="shared" si="20"/>
        <v>733802.87</v>
      </c>
      <c r="X102" s="88"/>
      <c r="Y102" s="97">
        <f t="shared" si="21"/>
        <v>175862.85</v>
      </c>
      <c r="Z102" s="97">
        <f t="shared" si="22"/>
        <v>175862.85</v>
      </c>
      <c r="AA102" s="97">
        <f t="shared" si="23"/>
        <v>351725.7</v>
      </c>
    </row>
    <row r="103" spans="1:27" s="19" customFormat="1" ht="26.1" customHeight="1" x14ac:dyDescent="0.2">
      <c r="A103" s="85">
        <v>4284</v>
      </c>
      <c r="B103" s="85" t="s">
        <v>313</v>
      </c>
      <c r="C103" s="85" t="s">
        <v>124</v>
      </c>
      <c r="D103" s="85" t="s">
        <v>65</v>
      </c>
      <c r="E103" s="85" t="s">
        <v>66</v>
      </c>
      <c r="F103" s="85" t="s">
        <v>66</v>
      </c>
      <c r="G103" s="85">
        <v>675611</v>
      </c>
      <c r="H103" s="85">
        <v>1164926275</v>
      </c>
      <c r="I103" s="86" t="s">
        <v>67</v>
      </c>
      <c r="J103" s="85">
        <v>1030460</v>
      </c>
      <c r="K103" s="86" t="s">
        <v>111</v>
      </c>
      <c r="L103" s="86" t="s">
        <v>112</v>
      </c>
      <c r="M103" s="87">
        <v>20840</v>
      </c>
      <c r="N103" s="87">
        <v>43700</v>
      </c>
      <c r="O103" s="102">
        <f t="shared" si="12"/>
        <v>0.47688787185354692</v>
      </c>
      <c r="P103" s="91">
        <f t="shared" si="13"/>
        <v>20840</v>
      </c>
      <c r="Q103" s="92">
        <f t="shared" si="14"/>
        <v>1.5320731032052522E-3</v>
      </c>
      <c r="R103" s="93">
        <f t="shared" si="15"/>
        <v>1.2085172444031363E-3</v>
      </c>
      <c r="S103" s="94">
        <f t="shared" si="16"/>
        <v>728361.34</v>
      </c>
      <c r="T103" s="95">
        <f t="shared" si="17"/>
        <v>197576.13</v>
      </c>
      <c r="U103" s="95">
        <f t="shared" si="18"/>
        <v>296364.2</v>
      </c>
      <c r="V103" s="95">
        <f t="shared" si="19"/>
        <v>269644.87</v>
      </c>
      <c r="W103" s="96">
        <f t="shared" si="20"/>
        <v>1491946.54</v>
      </c>
      <c r="X103" s="88"/>
      <c r="Y103" s="97">
        <f t="shared" si="21"/>
        <v>357559.2</v>
      </c>
      <c r="Z103" s="97">
        <f t="shared" si="22"/>
        <v>357559.2</v>
      </c>
      <c r="AA103" s="97">
        <f t="shared" si="23"/>
        <v>715118.4</v>
      </c>
    </row>
    <row r="104" spans="1:27" s="19" customFormat="1" ht="26.1" customHeight="1" x14ac:dyDescent="0.2">
      <c r="A104" s="85">
        <v>4286</v>
      </c>
      <c r="B104" s="85" t="s">
        <v>314</v>
      </c>
      <c r="C104" s="85" t="s">
        <v>146</v>
      </c>
      <c r="D104" s="85" t="s">
        <v>65</v>
      </c>
      <c r="E104" s="85" t="s">
        <v>315</v>
      </c>
      <c r="F104" s="85" t="s">
        <v>76</v>
      </c>
      <c r="G104" s="85">
        <v>675744</v>
      </c>
      <c r="H104" s="85">
        <v>1194142042</v>
      </c>
      <c r="I104" s="86" t="s">
        <v>81</v>
      </c>
      <c r="J104" s="85">
        <v>1029559</v>
      </c>
      <c r="K104" s="86" t="s">
        <v>68</v>
      </c>
      <c r="L104" s="86" t="s">
        <v>69</v>
      </c>
      <c r="M104" s="87">
        <v>23720</v>
      </c>
      <c r="N104" s="87">
        <v>39102</v>
      </c>
      <c r="O104" s="102">
        <f t="shared" si="12"/>
        <v>0.60661858728453788</v>
      </c>
      <c r="P104" s="91">
        <f t="shared" si="13"/>
        <v>23720</v>
      </c>
      <c r="Q104" s="92">
        <f t="shared" si="14"/>
        <v>1.7437991366616402E-3</v>
      </c>
      <c r="R104" s="93">
        <f t="shared" si="15"/>
        <v>1.3755292244358153E-3</v>
      </c>
      <c r="S104" s="94">
        <f t="shared" si="16"/>
        <v>829017.8</v>
      </c>
      <c r="T104" s="95">
        <f t="shared" si="17"/>
        <v>224880.32</v>
      </c>
      <c r="U104" s="95">
        <f t="shared" si="18"/>
        <v>337320.48</v>
      </c>
      <c r="V104" s="95">
        <f t="shared" si="19"/>
        <v>306908.65000000002</v>
      </c>
      <c r="W104" s="96">
        <f t="shared" si="20"/>
        <v>1698127.25</v>
      </c>
      <c r="X104" s="88"/>
      <c r="Y104" s="97">
        <f t="shared" si="21"/>
        <v>406972.38</v>
      </c>
      <c r="Z104" s="97">
        <f t="shared" si="22"/>
        <v>406972.38</v>
      </c>
      <c r="AA104" s="97">
        <f t="shared" si="23"/>
        <v>813944.76</v>
      </c>
    </row>
    <row r="105" spans="1:27" s="19" customFormat="1" ht="26.1" customHeight="1" x14ac:dyDescent="0.2">
      <c r="A105" s="85">
        <v>4288</v>
      </c>
      <c r="B105" s="85" t="s">
        <v>316</v>
      </c>
      <c r="C105" s="85" t="s">
        <v>95</v>
      </c>
      <c r="D105" s="85" t="s">
        <v>65</v>
      </c>
      <c r="E105" s="85" t="s">
        <v>96</v>
      </c>
      <c r="F105" s="85" t="s">
        <v>92</v>
      </c>
      <c r="G105" s="85">
        <v>455503</v>
      </c>
      <c r="H105" s="85">
        <v>1912202789</v>
      </c>
      <c r="I105" s="86" t="s">
        <v>67</v>
      </c>
      <c r="J105" s="85">
        <v>1019296</v>
      </c>
      <c r="K105" s="86" t="s">
        <v>72</v>
      </c>
      <c r="L105" s="86" t="s">
        <v>73</v>
      </c>
      <c r="M105" s="87">
        <v>7286</v>
      </c>
      <c r="N105" s="87">
        <v>16442</v>
      </c>
      <c r="O105" s="102">
        <f t="shared" si="12"/>
        <v>0.44313343875440941</v>
      </c>
      <c r="P105" s="91">
        <f t="shared" si="13"/>
        <v>7286</v>
      </c>
      <c r="Q105" s="92">
        <f t="shared" si="14"/>
        <v>5.3563745825112611E-4</v>
      </c>
      <c r="R105" s="93">
        <f t="shared" si="15"/>
        <v>4.2251711337434026E-4</v>
      </c>
      <c r="S105" s="94">
        <f t="shared" si="16"/>
        <v>254646.87</v>
      </c>
      <c r="T105" s="95">
        <f t="shared" si="17"/>
        <v>69075.8</v>
      </c>
      <c r="U105" s="95">
        <f t="shared" si="18"/>
        <v>103613.7</v>
      </c>
      <c r="V105" s="95">
        <f t="shared" si="19"/>
        <v>94272.19</v>
      </c>
      <c r="W105" s="96">
        <f t="shared" si="20"/>
        <v>521608.56</v>
      </c>
      <c r="X105" s="88"/>
      <c r="Y105" s="97">
        <f t="shared" si="21"/>
        <v>125008.46</v>
      </c>
      <c r="Z105" s="97">
        <f t="shared" si="22"/>
        <v>125008.46</v>
      </c>
      <c r="AA105" s="97">
        <f t="shared" si="23"/>
        <v>250016.92</v>
      </c>
    </row>
    <row r="106" spans="1:27" s="19" customFormat="1" ht="26.1" customHeight="1" x14ac:dyDescent="0.2">
      <c r="A106" s="85">
        <v>4294</v>
      </c>
      <c r="B106" s="85" t="s">
        <v>317</v>
      </c>
      <c r="C106" s="85" t="s">
        <v>124</v>
      </c>
      <c r="D106" s="85" t="s">
        <v>65</v>
      </c>
      <c r="E106" s="85" t="s">
        <v>318</v>
      </c>
      <c r="F106" s="85" t="s">
        <v>92</v>
      </c>
      <c r="G106" s="85">
        <v>675712</v>
      </c>
      <c r="H106" s="85">
        <v>101331086</v>
      </c>
      <c r="I106" s="86" t="s">
        <v>67</v>
      </c>
      <c r="J106" s="85">
        <v>1028546</v>
      </c>
      <c r="K106" s="86" t="s">
        <v>111</v>
      </c>
      <c r="L106" s="86" t="s">
        <v>112</v>
      </c>
      <c r="M106" s="87">
        <v>15529</v>
      </c>
      <c r="N106" s="87">
        <v>19228</v>
      </c>
      <c r="O106" s="102">
        <f t="shared" si="12"/>
        <v>0.80762429789889745</v>
      </c>
      <c r="P106" s="91">
        <f t="shared" si="13"/>
        <v>15529.000000000002</v>
      </c>
      <c r="Q106" s="92">
        <f t="shared" si="14"/>
        <v>1.1416297130361979E-3</v>
      </c>
      <c r="R106" s="93">
        <f t="shared" si="15"/>
        <v>9.0053091594703965E-4</v>
      </c>
      <c r="S106" s="94">
        <f t="shared" si="16"/>
        <v>542741.04</v>
      </c>
      <c r="T106" s="95">
        <f t="shared" si="17"/>
        <v>147224.56</v>
      </c>
      <c r="U106" s="95">
        <f t="shared" si="18"/>
        <v>220836.84</v>
      </c>
      <c r="V106" s="95">
        <f t="shared" si="19"/>
        <v>200926.83</v>
      </c>
      <c r="W106" s="96">
        <f t="shared" si="20"/>
        <v>1111729.27</v>
      </c>
      <c r="X106" s="88"/>
      <c r="Y106" s="97">
        <f t="shared" si="21"/>
        <v>266436.51</v>
      </c>
      <c r="Z106" s="97">
        <f t="shared" si="22"/>
        <v>266436.51</v>
      </c>
      <c r="AA106" s="97">
        <f t="shared" si="23"/>
        <v>532873.02</v>
      </c>
    </row>
    <row r="107" spans="1:27" s="19" customFormat="1" ht="26.1" customHeight="1" x14ac:dyDescent="0.2">
      <c r="A107" s="85">
        <v>4296</v>
      </c>
      <c r="B107" s="85" t="s">
        <v>319</v>
      </c>
      <c r="C107" s="85" t="s">
        <v>320</v>
      </c>
      <c r="D107" s="85" t="s">
        <v>106</v>
      </c>
      <c r="E107" s="85" t="s">
        <v>321</v>
      </c>
      <c r="F107" s="85" t="s">
        <v>103</v>
      </c>
      <c r="G107" s="85">
        <v>675292</v>
      </c>
      <c r="H107" s="85">
        <v>1588263750</v>
      </c>
      <c r="I107" s="86" t="s">
        <v>81</v>
      </c>
      <c r="J107" s="85">
        <v>1004055</v>
      </c>
      <c r="K107" s="86" t="s">
        <v>72</v>
      </c>
      <c r="L107" s="86" t="s">
        <v>73</v>
      </c>
      <c r="M107" s="87">
        <v>9120</v>
      </c>
      <c r="N107" s="87">
        <v>12968</v>
      </c>
      <c r="O107" s="102">
        <f t="shared" si="12"/>
        <v>0.70326958667489203</v>
      </c>
      <c r="P107" s="91">
        <f t="shared" si="13"/>
        <v>9120</v>
      </c>
      <c r="Q107" s="92">
        <f t="shared" si="14"/>
        <v>0</v>
      </c>
      <c r="R107" s="93">
        <f t="shared" si="15"/>
        <v>5.2887127010348384E-4</v>
      </c>
      <c r="S107" s="94">
        <f t="shared" si="16"/>
        <v>0</v>
      </c>
      <c r="T107" s="95">
        <f t="shared" si="17"/>
        <v>86463.26</v>
      </c>
      <c r="U107" s="95">
        <f t="shared" si="18"/>
        <v>129694.89</v>
      </c>
      <c r="V107" s="95">
        <f t="shared" si="19"/>
        <v>0</v>
      </c>
      <c r="W107" s="96">
        <f t="shared" si="20"/>
        <v>216158.15</v>
      </c>
      <c r="X107" s="88"/>
      <c r="Y107" s="97">
        <f t="shared" si="21"/>
        <v>0</v>
      </c>
      <c r="Z107" s="97">
        <f t="shared" si="22"/>
        <v>0</v>
      </c>
      <c r="AA107" s="97">
        <f t="shared" si="23"/>
        <v>0</v>
      </c>
    </row>
    <row r="108" spans="1:27" s="19" customFormat="1" ht="26.1" customHeight="1" x14ac:dyDescent="0.2">
      <c r="A108" s="85">
        <v>4301</v>
      </c>
      <c r="B108" s="85" t="s">
        <v>322</v>
      </c>
      <c r="C108" s="85" t="s">
        <v>323</v>
      </c>
      <c r="D108" s="85" t="s">
        <v>106</v>
      </c>
      <c r="E108" s="85" t="s">
        <v>76</v>
      </c>
      <c r="F108" s="85" t="s">
        <v>76</v>
      </c>
      <c r="G108" s="85">
        <v>675233</v>
      </c>
      <c r="H108" s="85">
        <v>8627109194</v>
      </c>
      <c r="I108" s="86" t="s">
        <v>67</v>
      </c>
      <c r="J108" s="85">
        <v>1004795</v>
      </c>
      <c r="K108" s="86" t="s">
        <v>68</v>
      </c>
      <c r="L108" s="86" t="s">
        <v>69</v>
      </c>
      <c r="M108" s="87">
        <v>23881</v>
      </c>
      <c r="N108" s="87">
        <v>34637</v>
      </c>
      <c r="O108" s="102">
        <f t="shared" si="12"/>
        <v>0.68946502295233425</v>
      </c>
      <c r="P108" s="91">
        <f t="shared" si="13"/>
        <v>23881</v>
      </c>
      <c r="Q108" s="92">
        <f t="shared" si="14"/>
        <v>0</v>
      </c>
      <c r="R108" s="93">
        <f t="shared" si="15"/>
        <v>1.3848656580418089E-3</v>
      </c>
      <c r="S108" s="94">
        <f t="shared" si="16"/>
        <v>0</v>
      </c>
      <c r="T108" s="95">
        <f t="shared" si="17"/>
        <v>226406.7</v>
      </c>
      <c r="U108" s="95">
        <f t="shared" si="18"/>
        <v>339610.05</v>
      </c>
      <c r="V108" s="95">
        <f t="shared" si="19"/>
        <v>0</v>
      </c>
      <c r="W108" s="96">
        <f t="shared" si="20"/>
        <v>566016.75</v>
      </c>
      <c r="X108" s="88"/>
      <c r="Y108" s="97">
        <f t="shared" si="21"/>
        <v>0</v>
      </c>
      <c r="Z108" s="97">
        <f t="shared" si="22"/>
        <v>0</v>
      </c>
      <c r="AA108" s="97">
        <f t="shared" si="23"/>
        <v>0</v>
      </c>
    </row>
    <row r="109" spans="1:27" s="19" customFormat="1" ht="26.1" customHeight="1" x14ac:dyDescent="0.2">
      <c r="A109" s="85">
        <v>4303</v>
      </c>
      <c r="B109" s="85" t="s">
        <v>324</v>
      </c>
      <c r="C109" s="85" t="s">
        <v>71</v>
      </c>
      <c r="D109" s="85" t="s">
        <v>65</v>
      </c>
      <c r="E109" s="85" t="s">
        <v>325</v>
      </c>
      <c r="F109" s="85" t="s">
        <v>92</v>
      </c>
      <c r="G109" s="85">
        <v>676427</v>
      </c>
      <c r="H109" s="85">
        <v>1215483037</v>
      </c>
      <c r="I109" s="86" t="s">
        <v>67</v>
      </c>
      <c r="J109" s="85">
        <v>1028636</v>
      </c>
      <c r="K109" s="86" t="s">
        <v>68</v>
      </c>
      <c r="L109" s="86" t="s">
        <v>69</v>
      </c>
      <c r="M109" s="87">
        <v>11625</v>
      </c>
      <c r="N109" s="87">
        <v>24044</v>
      </c>
      <c r="O109" s="102">
        <f t="shared" si="12"/>
        <v>0.48348860422558643</v>
      </c>
      <c r="P109" s="91">
        <f t="shared" si="13"/>
        <v>11625</v>
      </c>
      <c r="Q109" s="92">
        <f t="shared" si="14"/>
        <v>8.5462331212864953E-4</v>
      </c>
      <c r="R109" s="93">
        <f t="shared" si="15"/>
        <v>6.7413689856940788E-4</v>
      </c>
      <c r="S109" s="94">
        <f t="shared" si="16"/>
        <v>406295.61</v>
      </c>
      <c r="T109" s="95">
        <f t="shared" si="17"/>
        <v>110212.21</v>
      </c>
      <c r="U109" s="95">
        <f t="shared" si="18"/>
        <v>165318.32</v>
      </c>
      <c r="V109" s="95">
        <f t="shared" si="19"/>
        <v>150413.70000000001</v>
      </c>
      <c r="W109" s="96">
        <f t="shared" si="20"/>
        <v>832239.84000000008</v>
      </c>
      <c r="X109" s="88"/>
      <c r="Y109" s="97">
        <f t="shared" si="21"/>
        <v>199454.21</v>
      </c>
      <c r="Z109" s="97">
        <f t="shared" si="22"/>
        <v>199454.21</v>
      </c>
      <c r="AA109" s="97">
        <f t="shared" si="23"/>
        <v>398908.42</v>
      </c>
    </row>
    <row r="110" spans="1:27" s="19" customFormat="1" ht="26.1" customHeight="1" x14ac:dyDescent="0.2">
      <c r="A110" s="85">
        <v>4304</v>
      </c>
      <c r="B110" s="85" t="s">
        <v>326</v>
      </c>
      <c r="C110" s="85" t="s">
        <v>327</v>
      </c>
      <c r="D110" s="85" t="s">
        <v>106</v>
      </c>
      <c r="E110" s="85" t="s">
        <v>328</v>
      </c>
      <c r="F110" s="85" t="s">
        <v>100</v>
      </c>
      <c r="G110" s="85">
        <v>675835</v>
      </c>
      <c r="H110" s="85">
        <v>3524772418</v>
      </c>
      <c r="I110" s="86" t="s">
        <v>67</v>
      </c>
      <c r="J110" s="85">
        <v>1021250</v>
      </c>
      <c r="K110" s="86" t="s">
        <v>72</v>
      </c>
      <c r="L110" s="86" t="s">
        <v>73</v>
      </c>
      <c r="M110" s="87">
        <v>16413</v>
      </c>
      <c r="N110" s="87">
        <v>21378</v>
      </c>
      <c r="O110" s="102">
        <f t="shared" si="12"/>
        <v>0.76775189447095149</v>
      </c>
      <c r="P110" s="91">
        <f t="shared" si="13"/>
        <v>16413</v>
      </c>
      <c r="Q110" s="92">
        <f t="shared" si="14"/>
        <v>0</v>
      </c>
      <c r="R110" s="93">
        <f t="shared" si="15"/>
        <v>9.5179431537373684E-4</v>
      </c>
      <c r="S110" s="94">
        <f t="shared" si="16"/>
        <v>0</v>
      </c>
      <c r="T110" s="95">
        <f t="shared" si="17"/>
        <v>155605.43</v>
      </c>
      <c r="U110" s="95">
        <f t="shared" si="18"/>
        <v>233408.14</v>
      </c>
      <c r="V110" s="95">
        <f t="shared" si="19"/>
        <v>0</v>
      </c>
      <c r="W110" s="96">
        <f t="shared" si="20"/>
        <v>389013.57</v>
      </c>
      <c r="X110" s="88"/>
      <c r="Y110" s="97">
        <f t="shared" si="21"/>
        <v>0</v>
      </c>
      <c r="Z110" s="97">
        <f t="shared" si="22"/>
        <v>0</v>
      </c>
      <c r="AA110" s="97">
        <f t="shared" si="23"/>
        <v>0</v>
      </c>
    </row>
    <row r="111" spans="1:27" s="19" customFormat="1" ht="26.1" customHeight="1" x14ac:dyDescent="0.2">
      <c r="A111" s="85">
        <v>4307</v>
      </c>
      <c r="B111" s="85" t="s">
        <v>329</v>
      </c>
      <c r="C111" s="85" t="s">
        <v>64</v>
      </c>
      <c r="D111" s="85" t="s">
        <v>65</v>
      </c>
      <c r="E111" s="85" t="s">
        <v>330</v>
      </c>
      <c r="F111" s="85" t="s">
        <v>66</v>
      </c>
      <c r="G111" s="85">
        <v>675788</v>
      </c>
      <c r="H111" s="85">
        <v>7513686489</v>
      </c>
      <c r="I111" s="86" t="s">
        <v>81</v>
      </c>
      <c r="J111" s="85">
        <v>1004056</v>
      </c>
      <c r="K111" s="86" t="s">
        <v>72</v>
      </c>
      <c r="L111" s="86" t="s">
        <v>73</v>
      </c>
      <c r="M111" s="87">
        <v>10019</v>
      </c>
      <c r="N111" s="87">
        <v>13742</v>
      </c>
      <c r="O111" s="102">
        <f t="shared" si="12"/>
        <v>0.72907873671954593</v>
      </c>
      <c r="P111" s="91">
        <f t="shared" si="13"/>
        <v>10019</v>
      </c>
      <c r="Q111" s="92">
        <f t="shared" si="14"/>
        <v>7.3655664208317762E-4</v>
      </c>
      <c r="R111" s="93">
        <f t="shared" si="15"/>
        <v>5.8100452359285135E-4</v>
      </c>
      <c r="S111" s="94">
        <f t="shared" si="16"/>
        <v>350165.66</v>
      </c>
      <c r="T111" s="95">
        <f t="shared" si="17"/>
        <v>94986.34</v>
      </c>
      <c r="U111" s="95">
        <f t="shared" si="18"/>
        <v>142479.51</v>
      </c>
      <c r="V111" s="95">
        <f t="shared" si="19"/>
        <v>129633.97</v>
      </c>
      <c r="W111" s="96">
        <f t="shared" si="20"/>
        <v>717265.48</v>
      </c>
      <c r="X111" s="88"/>
      <c r="Y111" s="97">
        <f t="shared" si="21"/>
        <v>171899.5</v>
      </c>
      <c r="Z111" s="97">
        <f t="shared" si="22"/>
        <v>171899.5</v>
      </c>
      <c r="AA111" s="97">
        <f t="shared" si="23"/>
        <v>343799</v>
      </c>
    </row>
    <row r="112" spans="1:27" s="19" customFormat="1" ht="26.1" customHeight="1" x14ac:dyDescent="0.2">
      <c r="A112" s="85">
        <v>4308</v>
      </c>
      <c r="B112" s="85" t="s">
        <v>331</v>
      </c>
      <c r="C112" s="85" t="s">
        <v>140</v>
      </c>
      <c r="D112" s="85" t="s">
        <v>65</v>
      </c>
      <c r="E112" s="85" t="s">
        <v>332</v>
      </c>
      <c r="F112" s="85" t="s">
        <v>100</v>
      </c>
      <c r="G112" s="85">
        <v>676190</v>
      </c>
      <c r="H112" s="85">
        <v>1902163686</v>
      </c>
      <c r="I112" s="86" t="s">
        <v>67</v>
      </c>
      <c r="J112" s="85">
        <v>1028824</v>
      </c>
      <c r="K112" s="86" t="s">
        <v>68</v>
      </c>
      <c r="L112" s="86" t="s">
        <v>69</v>
      </c>
      <c r="M112" s="87">
        <v>15325</v>
      </c>
      <c r="N112" s="87">
        <v>31784</v>
      </c>
      <c r="O112" s="102">
        <f t="shared" si="12"/>
        <v>0.48216083564057388</v>
      </c>
      <c r="P112" s="91">
        <f t="shared" si="13"/>
        <v>15325</v>
      </c>
      <c r="Q112" s="92">
        <f t="shared" si="14"/>
        <v>1.1266324523330369E-3</v>
      </c>
      <c r="R112" s="93">
        <f t="shared" si="15"/>
        <v>8.8870090069472472E-4</v>
      </c>
      <c r="S112" s="94">
        <f t="shared" si="16"/>
        <v>535611.21</v>
      </c>
      <c r="T112" s="95">
        <f t="shared" si="17"/>
        <v>145290.51</v>
      </c>
      <c r="U112" s="95">
        <f t="shared" si="18"/>
        <v>217935.77</v>
      </c>
      <c r="V112" s="95">
        <f t="shared" si="19"/>
        <v>198287.31</v>
      </c>
      <c r="W112" s="96">
        <f t="shared" si="20"/>
        <v>1097124.8</v>
      </c>
      <c r="X112" s="88"/>
      <c r="Y112" s="97">
        <f t="shared" si="21"/>
        <v>262936.40999999997</v>
      </c>
      <c r="Z112" s="97">
        <f t="shared" si="22"/>
        <v>262936.40999999997</v>
      </c>
      <c r="AA112" s="97">
        <f t="shared" si="23"/>
        <v>525872.81999999995</v>
      </c>
    </row>
    <row r="113" spans="1:27" s="19" customFormat="1" ht="26.1" customHeight="1" x14ac:dyDescent="0.2">
      <c r="A113" s="85">
        <v>4316</v>
      </c>
      <c r="B113" s="85" t="s">
        <v>333</v>
      </c>
      <c r="C113" s="85" t="s">
        <v>334</v>
      </c>
      <c r="D113" s="85" t="s">
        <v>65</v>
      </c>
      <c r="E113" s="85" t="s">
        <v>335</v>
      </c>
      <c r="F113" s="85" t="s">
        <v>103</v>
      </c>
      <c r="G113" s="85">
        <v>675084</v>
      </c>
      <c r="H113" s="85">
        <v>1306440409</v>
      </c>
      <c r="I113" s="86" t="s">
        <v>81</v>
      </c>
      <c r="J113" s="85">
        <v>1025912</v>
      </c>
      <c r="K113" s="86" t="s">
        <v>72</v>
      </c>
      <c r="L113" s="86" t="s">
        <v>73</v>
      </c>
      <c r="M113" s="87">
        <v>11893</v>
      </c>
      <c r="N113" s="87">
        <v>15340</v>
      </c>
      <c r="O113" s="102">
        <f t="shared" si="12"/>
        <v>0.7752933507170795</v>
      </c>
      <c r="P113" s="91">
        <f t="shared" si="13"/>
        <v>11893</v>
      </c>
      <c r="Q113" s="92">
        <f t="shared" si="14"/>
        <v>8.7432559579750792E-4</v>
      </c>
      <c r="R113" s="93">
        <f t="shared" si="15"/>
        <v>6.8967829115578209E-4</v>
      </c>
      <c r="S113" s="94">
        <f t="shared" si="16"/>
        <v>415662.26</v>
      </c>
      <c r="T113" s="95">
        <f t="shared" si="17"/>
        <v>112753.02</v>
      </c>
      <c r="U113" s="95">
        <f t="shared" si="18"/>
        <v>169129.53</v>
      </c>
      <c r="V113" s="95">
        <f t="shared" si="19"/>
        <v>153881.29999999999</v>
      </c>
      <c r="W113" s="96">
        <f t="shared" si="20"/>
        <v>851426.1100000001</v>
      </c>
      <c r="X113" s="88"/>
      <c r="Y113" s="97">
        <f t="shared" si="21"/>
        <v>204052.38</v>
      </c>
      <c r="Z113" s="97">
        <f t="shared" si="22"/>
        <v>204052.38</v>
      </c>
      <c r="AA113" s="97">
        <f t="shared" si="23"/>
        <v>408104.76</v>
      </c>
    </row>
    <row r="114" spans="1:27" s="19" customFormat="1" ht="26.1" customHeight="1" x14ac:dyDescent="0.2">
      <c r="A114" s="85">
        <v>4320</v>
      </c>
      <c r="B114" s="85" t="s">
        <v>336</v>
      </c>
      <c r="C114" s="85" t="s">
        <v>140</v>
      </c>
      <c r="D114" s="85" t="s">
        <v>65</v>
      </c>
      <c r="E114" s="85" t="s">
        <v>337</v>
      </c>
      <c r="F114" s="85" t="s">
        <v>100</v>
      </c>
      <c r="G114" s="85">
        <v>455550</v>
      </c>
      <c r="H114" s="85">
        <v>1396330510</v>
      </c>
      <c r="I114" s="86" t="s">
        <v>67</v>
      </c>
      <c r="J114" s="85">
        <v>1029676</v>
      </c>
      <c r="K114" s="86" t="s">
        <v>72</v>
      </c>
      <c r="L114" s="86" t="s">
        <v>73</v>
      </c>
      <c r="M114" s="87">
        <v>10517</v>
      </c>
      <c r="N114" s="87">
        <v>18397</v>
      </c>
      <c r="O114" s="102">
        <f t="shared" si="12"/>
        <v>0.57166929390661525</v>
      </c>
      <c r="P114" s="91">
        <f t="shared" si="13"/>
        <v>10517</v>
      </c>
      <c r="Q114" s="92">
        <f t="shared" si="14"/>
        <v>7.7316760203501142E-4</v>
      </c>
      <c r="R114" s="93">
        <f t="shared" si="15"/>
        <v>6.0988367847350207E-4</v>
      </c>
      <c r="S114" s="94">
        <f t="shared" si="16"/>
        <v>367570.84</v>
      </c>
      <c r="T114" s="95">
        <f t="shared" si="17"/>
        <v>99707.69</v>
      </c>
      <c r="U114" s="95">
        <f t="shared" si="18"/>
        <v>149561.53</v>
      </c>
      <c r="V114" s="95">
        <f t="shared" si="19"/>
        <v>136077.5</v>
      </c>
      <c r="W114" s="96">
        <f t="shared" si="20"/>
        <v>752917.56</v>
      </c>
      <c r="X114" s="88"/>
      <c r="Y114" s="97">
        <f t="shared" si="21"/>
        <v>180443.87</v>
      </c>
      <c r="Z114" s="97">
        <f t="shared" si="22"/>
        <v>180443.87</v>
      </c>
      <c r="AA114" s="97">
        <f t="shared" si="23"/>
        <v>360887.74</v>
      </c>
    </row>
    <row r="115" spans="1:27" s="19" customFormat="1" ht="26.1" customHeight="1" x14ac:dyDescent="0.2">
      <c r="A115" s="85">
        <v>4321</v>
      </c>
      <c r="B115" s="85" t="s">
        <v>338</v>
      </c>
      <c r="C115" s="85" t="s">
        <v>339</v>
      </c>
      <c r="D115" s="85" t="s">
        <v>106</v>
      </c>
      <c r="E115" s="85" t="s">
        <v>163</v>
      </c>
      <c r="F115" s="85" t="s">
        <v>163</v>
      </c>
      <c r="G115" s="85">
        <v>675496</v>
      </c>
      <c r="H115" s="85">
        <v>1356587463</v>
      </c>
      <c r="I115" s="86" t="s">
        <v>67</v>
      </c>
      <c r="J115" s="85">
        <v>1016679</v>
      </c>
      <c r="K115" s="86" t="s">
        <v>68</v>
      </c>
      <c r="L115" s="86" t="s">
        <v>69</v>
      </c>
      <c r="M115" s="87">
        <v>14095</v>
      </c>
      <c r="N115" s="87">
        <v>21538</v>
      </c>
      <c r="O115" s="102">
        <f t="shared" si="12"/>
        <v>0.65442473767295017</v>
      </c>
      <c r="P115" s="91">
        <f t="shared" si="13"/>
        <v>14094.999999999998</v>
      </c>
      <c r="Q115" s="92">
        <f t="shared" si="14"/>
        <v>0</v>
      </c>
      <c r="R115" s="93">
        <f t="shared" si="15"/>
        <v>8.1737286755576791E-4</v>
      </c>
      <c r="S115" s="94">
        <f t="shared" si="16"/>
        <v>0</v>
      </c>
      <c r="T115" s="95">
        <f t="shared" si="17"/>
        <v>133629.35</v>
      </c>
      <c r="U115" s="95">
        <f t="shared" si="18"/>
        <v>200444.02</v>
      </c>
      <c r="V115" s="95">
        <f t="shared" si="19"/>
        <v>0</v>
      </c>
      <c r="W115" s="96">
        <f t="shared" si="20"/>
        <v>334073.37</v>
      </c>
      <c r="X115" s="88"/>
      <c r="Y115" s="97">
        <f t="shared" si="21"/>
        <v>0</v>
      </c>
      <c r="Z115" s="97">
        <f t="shared" si="22"/>
        <v>0</v>
      </c>
      <c r="AA115" s="97">
        <f t="shared" si="23"/>
        <v>0</v>
      </c>
    </row>
    <row r="116" spans="1:27" s="19" customFormat="1" ht="26.1" customHeight="1" x14ac:dyDescent="0.2">
      <c r="A116" s="85">
        <v>4325</v>
      </c>
      <c r="B116" s="85" t="s">
        <v>340</v>
      </c>
      <c r="C116" s="85" t="s">
        <v>159</v>
      </c>
      <c r="D116" s="85" t="s">
        <v>65</v>
      </c>
      <c r="E116" s="85" t="s">
        <v>76</v>
      </c>
      <c r="F116" s="85" t="s">
        <v>76</v>
      </c>
      <c r="G116" s="85">
        <v>676258</v>
      </c>
      <c r="H116" s="85">
        <v>1710056171</v>
      </c>
      <c r="I116" s="86" t="s">
        <v>67</v>
      </c>
      <c r="J116" s="85">
        <v>1029325</v>
      </c>
      <c r="K116" s="86" t="s">
        <v>72</v>
      </c>
      <c r="L116" s="86" t="s">
        <v>73</v>
      </c>
      <c r="M116" s="87">
        <v>29833</v>
      </c>
      <c r="N116" s="87">
        <v>40594</v>
      </c>
      <c r="O116" s="102">
        <f t="shared" si="12"/>
        <v>0.73491156328521456</v>
      </c>
      <c r="P116" s="91">
        <f t="shared" si="13"/>
        <v>29833</v>
      </c>
      <c r="Q116" s="92">
        <f t="shared" si="14"/>
        <v>2.1932023458695916E-3</v>
      </c>
      <c r="R116" s="93">
        <f t="shared" si="15"/>
        <v>1.7300237501093458E-3</v>
      </c>
      <c r="S116" s="94">
        <f t="shared" si="16"/>
        <v>1042668.13</v>
      </c>
      <c r="T116" s="95">
        <f t="shared" si="17"/>
        <v>282835.34999999998</v>
      </c>
      <c r="U116" s="95">
        <f t="shared" si="18"/>
        <v>424253.03</v>
      </c>
      <c r="V116" s="95">
        <f t="shared" si="19"/>
        <v>386003.61</v>
      </c>
      <c r="W116" s="96">
        <f t="shared" si="20"/>
        <v>2135760.12</v>
      </c>
      <c r="X116" s="88"/>
      <c r="Y116" s="97">
        <f t="shared" si="21"/>
        <v>511855.27</v>
      </c>
      <c r="Z116" s="97">
        <f t="shared" si="22"/>
        <v>511855.27</v>
      </c>
      <c r="AA116" s="97">
        <f t="shared" si="23"/>
        <v>1023710.54</v>
      </c>
    </row>
    <row r="117" spans="1:27" s="19" customFormat="1" ht="26.1" customHeight="1" x14ac:dyDescent="0.2">
      <c r="A117" s="85">
        <v>4327</v>
      </c>
      <c r="B117" s="85" t="s">
        <v>341</v>
      </c>
      <c r="C117" s="85" t="s">
        <v>302</v>
      </c>
      <c r="D117" s="85" t="s">
        <v>65</v>
      </c>
      <c r="E117" s="85" t="s">
        <v>287</v>
      </c>
      <c r="F117" s="85" t="s">
        <v>80</v>
      </c>
      <c r="G117" s="85">
        <v>675832</v>
      </c>
      <c r="H117" s="85">
        <v>1396285268</v>
      </c>
      <c r="I117" s="86" t="s">
        <v>67</v>
      </c>
      <c r="J117" s="85">
        <v>1028819</v>
      </c>
      <c r="K117" s="86" t="s">
        <v>68</v>
      </c>
      <c r="L117" s="86" t="s">
        <v>69</v>
      </c>
      <c r="M117" s="87">
        <v>8616</v>
      </c>
      <c r="N117" s="87">
        <v>11996</v>
      </c>
      <c r="O117" s="102">
        <f t="shared" si="12"/>
        <v>0.71823941313771256</v>
      </c>
      <c r="P117" s="91">
        <f t="shared" si="13"/>
        <v>8616</v>
      </c>
      <c r="Q117" s="92">
        <f t="shared" si="14"/>
        <v>6.3341371675702752E-4</v>
      </c>
      <c r="R117" s="93">
        <f t="shared" si="15"/>
        <v>4.99644173597765E-4</v>
      </c>
      <c r="S117" s="94">
        <f t="shared" si="16"/>
        <v>301130.58</v>
      </c>
      <c r="T117" s="95">
        <f t="shared" si="17"/>
        <v>81685.03</v>
      </c>
      <c r="U117" s="95">
        <f t="shared" si="18"/>
        <v>122527.54</v>
      </c>
      <c r="V117" s="95">
        <f t="shared" si="19"/>
        <v>111480.81</v>
      </c>
      <c r="W117" s="96">
        <f t="shared" si="20"/>
        <v>616823.96</v>
      </c>
      <c r="X117" s="88"/>
      <c r="Y117" s="97">
        <f t="shared" si="21"/>
        <v>147827.74</v>
      </c>
      <c r="Z117" s="97">
        <f t="shared" si="22"/>
        <v>147827.74</v>
      </c>
      <c r="AA117" s="97">
        <f t="shared" si="23"/>
        <v>295655.48</v>
      </c>
    </row>
    <row r="118" spans="1:27" s="19" customFormat="1" ht="26.1" customHeight="1" x14ac:dyDescent="0.2">
      <c r="A118" s="85">
        <v>4328</v>
      </c>
      <c r="B118" s="85" t="s">
        <v>342</v>
      </c>
      <c r="C118" s="85" t="s">
        <v>343</v>
      </c>
      <c r="D118" s="85" t="s">
        <v>65</v>
      </c>
      <c r="E118" s="85" t="s">
        <v>344</v>
      </c>
      <c r="F118" s="85" t="s">
        <v>103</v>
      </c>
      <c r="G118" s="85">
        <v>676148</v>
      </c>
      <c r="H118" s="85">
        <v>1760503106</v>
      </c>
      <c r="I118" s="86" t="s">
        <v>67</v>
      </c>
      <c r="J118" s="85">
        <v>1026267</v>
      </c>
      <c r="K118" s="86">
        <v>43739</v>
      </c>
      <c r="L118" s="86">
        <v>44104</v>
      </c>
      <c r="M118" s="87">
        <f>1267+11866</f>
        <v>13133</v>
      </c>
      <c r="N118" s="87">
        <v>17133</v>
      </c>
      <c r="O118" s="102">
        <f t="shared" si="12"/>
        <v>0.76653242280978229</v>
      </c>
      <c r="P118" s="91">
        <f t="shared" si="13"/>
        <v>13133</v>
      </c>
      <c r="Q118" s="92">
        <f t="shared" si="14"/>
        <v>9.6548541575789716E-4</v>
      </c>
      <c r="R118" s="93">
        <f t="shared" si="15"/>
        <v>7.6158622700318564E-4</v>
      </c>
      <c r="S118" s="94">
        <f t="shared" si="16"/>
        <v>459000.46</v>
      </c>
      <c r="T118" s="95">
        <f t="shared" si="17"/>
        <v>124508.99</v>
      </c>
      <c r="U118" s="95">
        <f t="shared" si="18"/>
        <v>186763.49</v>
      </c>
      <c r="V118" s="95">
        <f t="shared" si="19"/>
        <v>169925.43</v>
      </c>
      <c r="W118" s="96">
        <f t="shared" si="20"/>
        <v>940198.37000000011</v>
      </c>
      <c r="X118" s="88"/>
      <c r="Y118" s="97">
        <f t="shared" si="21"/>
        <v>225327.5</v>
      </c>
      <c r="Z118" s="97">
        <f t="shared" si="22"/>
        <v>225327.5</v>
      </c>
      <c r="AA118" s="97">
        <f t="shared" si="23"/>
        <v>450655</v>
      </c>
    </row>
    <row r="119" spans="1:27" s="19" customFormat="1" ht="26.1" customHeight="1" x14ac:dyDescent="0.2">
      <c r="A119" s="85">
        <v>4332</v>
      </c>
      <c r="B119" s="85" t="s">
        <v>345</v>
      </c>
      <c r="C119" s="85" t="s">
        <v>255</v>
      </c>
      <c r="D119" s="85" t="s">
        <v>65</v>
      </c>
      <c r="E119" s="85" t="s">
        <v>346</v>
      </c>
      <c r="F119" s="85" t="s">
        <v>163</v>
      </c>
      <c r="G119" s="85">
        <v>675407</v>
      </c>
      <c r="H119" s="85">
        <v>7512283494</v>
      </c>
      <c r="I119" s="86" t="s">
        <v>67</v>
      </c>
      <c r="J119" s="85">
        <v>1026417</v>
      </c>
      <c r="K119" s="86" t="s">
        <v>68</v>
      </c>
      <c r="L119" s="86" t="s">
        <v>69</v>
      </c>
      <c r="M119" s="87">
        <v>8865</v>
      </c>
      <c r="N119" s="87">
        <v>12519</v>
      </c>
      <c r="O119" s="102">
        <f t="shared" si="12"/>
        <v>0.70812365204888572</v>
      </c>
      <c r="P119" s="91">
        <f t="shared" si="13"/>
        <v>8865</v>
      </c>
      <c r="Q119" s="92">
        <f t="shared" si="14"/>
        <v>6.5171919673294432E-4</v>
      </c>
      <c r="R119" s="93">
        <f t="shared" si="15"/>
        <v>5.1408375103809037E-4</v>
      </c>
      <c r="S119" s="94">
        <f t="shared" si="16"/>
        <v>309833.17</v>
      </c>
      <c r="T119" s="95">
        <f t="shared" si="17"/>
        <v>84045.7</v>
      </c>
      <c r="U119" s="95">
        <f t="shared" si="18"/>
        <v>126068.55</v>
      </c>
      <c r="V119" s="95">
        <f t="shared" si="19"/>
        <v>114702.58</v>
      </c>
      <c r="W119" s="96">
        <f t="shared" si="20"/>
        <v>634650</v>
      </c>
      <c r="X119" s="88"/>
      <c r="Y119" s="97">
        <f t="shared" si="21"/>
        <v>152099.92000000001</v>
      </c>
      <c r="Z119" s="97">
        <f t="shared" si="22"/>
        <v>152099.92000000001</v>
      </c>
      <c r="AA119" s="97">
        <f t="shared" si="23"/>
        <v>304199.84000000003</v>
      </c>
    </row>
    <row r="120" spans="1:27" s="19" customFormat="1" ht="26.1" customHeight="1" x14ac:dyDescent="0.2">
      <c r="A120" s="85">
        <v>4335</v>
      </c>
      <c r="B120" s="85" t="s">
        <v>347</v>
      </c>
      <c r="C120" s="85" t="s">
        <v>129</v>
      </c>
      <c r="D120" s="85" t="s">
        <v>65</v>
      </c>
      <c r="E120" s="85" t="s">
        <v>348</v>
      </c>
      <c r="F120" s="85" t="s">
        <v>100</v>
      </c>
      <c r="G120" s="85">
        <v>675441</v>
      </c>
      <c r="H120" s="85">
        <v>1588218200</v>
      </c>
      <c r="I120" s="86" t="s">
        <v>67</v>
      </c>
      <c r="J120" s="85">
        <v>1030676</v>
      </c>
      <c r="K120" s="86" t="s">
        <v>87</v>
      </c>
      <c r="L120" s="86" t="s">
        <v>88</v>
      </c>
      <c r="M120" s="87">
        <v>11953</v>
      </c>
      <c r="N120" s="87">
        <v>19039</v>
      </c>
      <c r="O120" s="102">
        <f t="shared" si="12"/>
        <v>0.62781658700562004</v>
      </c>
      <c r="P120" s="91">
        <f t="shared" si="13"/>
        <v>11953</v>
      </c>
      <c r="Q120" s="92">
        <f t="shared" si="14"/>
        <v>8.7873655482784932E-4</v>
      </c>
      <c r="R120" s="93">
        <f t="shared" si="15"/>
        <v>6.9315770740646296E-4</v>
      </c>
      <c r="S120" s="94">
        <f t="shared" si="16"/>
        <v>417759.27</v>
      </c>
      <c r="T120" s="95">
        <f t="shared" si="17"/>
        <v>113321.86</v>
      </c>
      <c r="U120" s="95">
        <f t="shared" si="18"/>
        <v>169982.79</v>
      </c>
      <c r="V120" s="95">
        <f t="shared" si="19"/>
        <v>154657.63</v>
      </c>
      <c r="W120" s="96">
        <f t="shared" si="20"/>
        <v>855721.55</v>
      </c>
      <c r="X120" s="88"/>
      <c r="Y120" s="97">
        <f t="shared" si="21"/>
        <v>205081.82</v>
      </c>
      <c r="Z120" s="97">
        <f t="shared" si="22"/>
        <v>205081.82</v>
      </c>
      <c r="AA120" s="97">
        <f t="shared" si="23"/>
        <v>410163.64</v>
      </c>
    </row>
    <row r="121" spans="1:27" s="19" customFormat="1" ht="26.1" customHeight="1" x14ac:dyDescent="0.2">
      <c r="A121" s="85">
        <v>4341</v>
      </c>
      <c r="B121" s="85" t="s">
        <v>349</v>
      </c>
      <c r="C121" s="85" t="s">
        <v>140</v>
      </c>
      <c r="D121" s="85" t="s">
        <v>65</v>
      </c>
      <c r="E121" s="85" t="s">
        <v>103</v>
      </c>
      <c r="F121" s="85" t="s">
        <v>103</v>
      </c>
      <c r="G121" s="85">
        <v>675934</v>
      </c>
      <c r="H121" s="85">
        <v>1194166132</v>
      </c>
      <c r="I121" s="86" t="s">
        <v>67</v>
      </c>
      <c r="J121" s="85">
        <v>1028702</v>
      </c>
      <c r="K121" s="86" t="s">
        <v>68</v>
      </c>
      <c r="L121" s="86" t="s">
        <v>69</v>
      </c>
      <c r="M121" s="87">
        <v>12561</v>
      </c>
      <c r="N121" s="87">
        <v>18307</v>
      </c>
      <c r="O121" s="102">
        <f t="shared" si="12"/>
        <v>0.68613098814661055</v>
      </c>
      <c r="P121" s="91">
        <f t="shared" si="13"/>
        <v>12561</v>
      </c>
      <c r="Q121" s="92">
        <f t="shared" si="14"/>
        <v>9.2343427300197562E-4</v>
      </c>
      <c r="R121" s="93">
        <f t="shared" si="15"/>
        <v>7.2841579208002857E-4</v>
      </c>
      <c r="S121" s="94">
        <f t="shared" si="16"/>
        <v>439008.96</v>
      </c>
      <c r="T121" s="95">
        <f t="shared" si="17"/>
        <v>119086.08</v>
      </c>
      <c r="U121" s="95">
        <f t="shared" si="18"/>
        <v>178629.11</v>
      </c>
      <c r="V121" s="95">
        <f t="shared" si="19"/>
        <v>162524.43</v>
      </c>
      <c r="W121" s="96">
        <f t="shared" si="20"/>
        <v>899248.58000000007</v>
      </c>
      <c r="X121" s="88"/>
      <c r="Y121" s="97">
        <f t="shared" si="21"/>
        <v>215513.49</v>
      </c>
      <c r="Z121" s="97">
        <f t="shared" si="22"/>
        <v>215513.49</v>
      </c>
      <c r="AA121" s="97">
        <f t="shared" si="23"/>
        <v>431026.98</v>
      </c>
    </row>
    <row r="122" spans="1:27" s="19" customFormat="1" ht="26.1" customHeight="1" x14ac:dyDescent="0.2">
      <c r="A122" s="85">
        <v>4344</v>
      </c>
      <c r="B122" s="85" t="s">
        <v>350</v>
      </c>
      <c r="C122" s="85" t="s">
        <v>129</v>
      </c>
      <c r="D122" s="85" t="s">
        <v>65</v>
      </c>
      <c r="E122" s="85" t="s">
        <v>167</v>
      </c>
      <c r="F122" s="85" t="s">
        <v>100</v>
      </c>
      <c r="G122" s="85">
        <v>675503</v>
      </c>
      <c r="H122" s="85">
        <v>1396399010</v>
      </c>
      <c r="I122" s="86" t="s">
        <v>67</v>
      </c>
      <c r="J122" s="85">
        <v>1030668</v>
      </c>
      <c r="K122" s="86" t="s">
        <v>87</v>
      </c>
      <c r="L122" s="86" t="s">
        <v>88</v>
      </c>
      <c r="M122" s="87">
        <v>17856</v>
      </c>
      <c r="N122" s="87">
        <v>33576</v>
      </c>
      <c r="O122" s="102">
        <f t="shared" si="12"/>
        <v>0.53180843459614013</v>
      </c>
      <c r="P122" s="91">
        <f t="shared" si="13"/>
        <v>17856</v>
      </c>
      <c r="Q122" s="92">
        <f t="shared" si="14"/>
        <v>1.3127014074296058E-3</v>
      </c>
      <c r="R122" s="93">
        <f t="shared" si="15"/>
        <v>1.0354742762026105E-3</v>
      </c>
      <c r="S122" s="94">
        <f t="shared" si="16"/>
        <v>624070.06000000006</v>
      </c>
      <c r="T122" s="95">
        <f t="shared" si="17"/>
        <v>169285.96</v>
      </c>
      <c r="U122" s="95">
        <f t="shared" si="18"/>
        <v>253928.94</v>
      </c>
      <c r="V122" s="95">
        <f t="shared" si="19"/>
        <v>231035.45</v>
      </c>
      <c r="W122" s="96">
        <f t="shared" si="20"/>
        <v>1278320.4099999999</v>
      </c>
      <c r="X122" s="88"/>
      <c r="Y122" s="97">
        <f t="shared" si="21"/>
        <v>306361.67</v>
      </c>
      <c r="Z122" s="97">
        <f t="shared" si="22"/>
        <v>306361.67</v>
      </c>
      <c r="AA122" s="97">
        <f t="shared" si="23"/>
        <v>612723.34</v>
      </c>
    </row>
    <row r="123" spans="1:27" s="19" customFormat="1" ht="26.1" customHeight="1" x14ac:dyDescent="0.2">
      <c r="A123" s="85">
        <v>4345</v>
      </c>
      <c r="B123" s="85" t="s">
        <v>351</v>
      </c>
      <c r="C123" s="85" t="s">
        <v>352</v>
      </c>
      <c r="D123" s="85" t="s">
        <v>65</v>
      </c>
      <c r="E123" s="85" t="s">
        <v>353</v>
      </c>
      <c r="F123" s="85" t="s">
        <v>80</v>
      </c>
      <c r="G123" s="85">
        <v>455931</v>
      </c>
      <c r="H123" s="85">
        <v>1245639525</v>
      </c>
      <c r="I123" s="86" t="s">
        <v>67</v>
      </c>
      <c r="J123" s="85">
        <v>1026286</v>
      </c>
      <c r="K123" s="86" t="s">
        <v>68</v>
      </c>
      <c r="L123" s="86" t="s">
        <v>69</v>
      </c>
      <c r="M123" s="87">
        <v>27512</v>
      </c>
      <c r="N123" s="87">
        <v>39575</v>
      </c>
      <c r="O123" s="102">
        <f t="shared" si="12"/>
        <v>0.6951863550221099</v>
      </c>
      <c r="P123" s="91">
        <f t="shared" si="13"/>
        <v>27512</v>
      </c>
      <c r="Q123" s="92">
        <f t="shared" si="14"/>
        <v>2.0225717473792179E-3</v>
      </c>
      <c r="R123" s="93">
        <f t="shared" si="15"/>
        <v>1.5954283314788429E-3</v>
      </c>
      <c r="S123" s="94">
        <f t="shared" si="16"/>
        <v>961548.81</v>
      </c>
      <c r="T123" s="95">
        <f t="shared" si="17"/>
        <v>260830.83</v>
      </c>
      <c r="U123" s="95">
        <f t="shared" si="18"/>
        <v>391246.25</v>
      </c>
      <c r="V123" s="95">
        <f t="shared" si="19"/>
        <v>355972.63</v>
      </c>
      <c r="W123" s="96">
        <f t="shared" si="20"/>
        <v>1969598.52</v>
      </c>
      <c r="X123" s="88"/>
      <c r="Y123" s="97">
        <f t="shared" si="21"/>
        <v>472033.05</v>
      </c>
      <c r="Z123" s="97">
        <f t="shared" si="22"/>
        <v>472033.05</v>
      </c>
      <c r="AA123" s="97">
        <f t="shared" si="23"/>
        <v>944066.1</v>
      </c>
    </row>
    <row r="124" spans="1:27" s="19" customFormat="1" ht="26.1" customHeight="1" x14ac:dyDescent="0.2">
      <c r="A124" s="85">
        <v>4346</v>
      </c>
      <c r="B124" s="85" t="s">
        <v>354</v>
      </c>
      <c r="C124" s="85" t="s">
        <v>140</v>
      </c>
      <c r="D124" s="85" t="s">
        <v>65</v>
      </c>
      <c r="E124" s="85" t="s">
        <v>167</v>
      </c>
      <c r="F124" s="85" t="s">
        <v>100</v>
      </c>
      <c r="G124" s="85">
        <v>455573</v>
      </c>
      <c r="H124" s="85">
        <v>1679902282</v>
      </c>
      <c r="I124" s="86" t="s">
        <v>67</v>
      </c>
      <c r="J124" s="85">
        <v>1028609</v>
      </c>
      <c r="K124" s="86" t="s">
        <v>68</v>
      </c>
      <c r="L124" s="86" t="s">
        <v>69</v>
      </c>
      <c r="M124" s="87">
        <v>23297</v>
      </c>
      <c r="N124" s="87">
        <v>41727</v>
      </c>
      <c r="O124" s="102">
        <f t="shared" si="12"/>
        <v>0.55831955328684069</v>
      </c>
      <c r="P124" s="91">
        <f t="shared" si="13"/>
        <v>23297</v>
      </c>
      <c r="Q124" s="92">
        <f t="shared" si="14"/>
        <v>1.7127018754977332E-3</v>
      </c>
      <c r="R124" s="93">
        <f t="shared" si="15"/>
        <v>1.3509993398685156E-3</v>
      </c>
      <c r="S124" s="94">
        <f t="shared" si="16"/>
        <v>814233.89</v>
      </c>
      <c r="T124" s="95">
        <f t="shared" si="17"/>
        <v>220870.02</v>
      </c>
      <c r="U124" s="95">
        <f t="shared" si="18"/>
        <v>331305.03000000003</v>
      </c>
      <c r="V124" s="95">
        <f t="shared" si="19"/>
        <v>301435.53000000003</v>
      </c>
      <c r="W124" s="96">
        <f t="shared" si="20"/>
        <v>1667844.47</v>
      </c>
      <c r="X124" s="88"/>
      <c r="Y124" s="97">
        <f t="shared" si="21"/>
        <v>399714.82</v>
      </c>
      <c r="Z124" s="97">
        <f t="shared" si="22"/>
        <v>399714.82</v>
      </c>
      <c r="AA124" s="97">
        <f t="shared" si="23"/>
        <v>799429.64</v>
      </c>
    </row>
    <row r="125" spans="1:27" s="19" customFormat="1" ht="26.1" customHeight="1" x14ac:dyDescent="0.2">
      <c r="A125" s="85">
        <v>4347</v>
      </c>
      <c r="B125" s="85" t="s">
        <v>355</v>
      </c>
      <c r="C125" s="85" t="s">
        <v>78</v>
      </c>
      <c r="D125" s="85" t="s">
        <v>65</v>
      </c>
      <c r="E125" s="85" t="s">
        <v>163</v>
      </c>
      <c r="F125" s="85" t="s">
        <v>163</v>
      </c>
      <c r="G125" s="85">
        <v>455940</v>
      </c>
      <c r="H125" s="85">
        <v>1659353589</v>
      </c>
      <c r="I125" s="86" t="s">
        <v>67</v>
      </c>
      <c r="J125" s="85">
        <v>1025904</v>
      </c>
      <c r="K125" s="86" t="s">
        <v>68</v>
      </c>
      <c r="L125" s="86" t="s">
        <v>69</v>
      </c>
      <c r="M125" s="87">
        <v>17407</v>
      </c>
      <c r="N125" s="87">
        <v>24058</v>
      </c>
      <c r="O125" s="102">
        <f t="shared" si="12"/>
        <v>0.72354310416493473</v>
      </c>
      <c r="P125" s="91">
        <f t="shared" si="13"/>
        <v>17407</v>
      </c>
      <c r="Q125" s="92">
        <f t="shared" si="14"/>
        <v>1.279692730685884E-3</v>
      </c>
      <c r="R125" s="93">
        <f t="shared" si="15"/>
        <v>1.009436644593349E-3</v>
      </c>
      <c r="S125" s="94">
        <f t="shared" si="16"/>
        <v>608377.43999999994</v>
      </c>
      <c r="T125" s="95">
        <f t="shared" si="17"/>
        <v>165029.16</v>
      </c>
      <c r="U125" s="95">
        <f t="shared" si="18"/>
        <v>247543.74</v>
      </c>
      <c r="V125" s="95">
        <f t="shared" si="19"/>
        <v>225225.92</v>
      </c>
      <c r="W125" s="96">
        <f t="shared" si="20"/>
        <v>1246176.26</v>
      </c>
      <c r="X125" s="88"/>
      <c r="Y125" s="97">
        <f t="shared" si="21"/>
        <v>298658.02</v>
      </c>
      <c r="Z125" s="97">
        <f t="shared" si="22"/>
        <v>298658.02</v>
      </c>
      <c r="AA125" s="97">
        <f t="shared" si="23"/>
        <v>597316.04</v>
      </c>
    </row>
    <row r="126" spans="1:27" s="19" customFormat="1" ht="26.1" customHeight="1" x14ac:dyDescent="0.2">
      <c r="A126" s="85">
        <v>4348</v>
      </c>
      <c r="B126" s="85" t="s">
        <v>356</v>
      </c>
      <c r="C126" s="85" t="s">
        <v>78</v>
      </c>
      <c r="D126" s="85" t="s">
        <v>65</v>
      </c>
      <c r="E126" s="85" t="s">
        <v>357</v>
      </c>
      <c r="F126" s="85" t="s">
        <v>163</v>
      </c>
      <c r="G126" s="85">
        <v>676010</v>
      </c>
      <c r="H126" s="85">
        <v>1760720684</v>
      </c>
      <c r="I126" s="86" t="s">
        <v>67</v>
      </c>
      <c r="J126" s="85">
        <v>1026561</v>
      </c>
      <c r="K126" s="86" t="s">
        <v>68</v>
      </c>
      <c r="L126" s="86" t="s">
        <v>69</v>
      </c>
      <c r="M126" s="87">
        <v>25985</v>
      </c>
      <c r="N126" s="87">
        <v>37301</v>
      </c>
      <c r="O126" s="102">
        <f t="shared" si="12"/>
        <v>0.69663011715503609</v>
      </c>
      <c r="P126" s="91">
        <f t="shared" si="13"/>
        <v>25984.999999999996</v>
      </c>
      <c r="Q126" s="92">
        <f t="shared" si="14"/>
        <v>1.9103128400570284E-3</v>
      </c>
      <c r="R126" s="93">
        <f t="shared" si="15"/>
        <v>1.506877187899016E-3</v>
      </c>
      <c r="S126" s="94">
        <f t="shared" si="16"/>
        <v>908179.92</v>
      </c>
      <c r="T126" s="95">
        <f t="shared" si="17"/>
        <v>246353.93</v>
      </c>
      <c r="U126" s="95">
        <f t="shared" si="18"/>
        <v>369530.89</v>
      </c>
      <c r="V126" s="95">
        <f t="shared" si="19"/>
        <v>336215.06</v>
      </c>
      <c r="W126" s="96">
        <f t="shared" si="20"/>
        <v>1860279.8000000003</v>
      </c>
      <c r="X126" s="88"/>
      <c r="Y126" s="97">
        <f t="shared" si="21"/>
        <v>445833.78</v>
      </c>
      <c r="Z126" s="97">
        <f t="shared" si="22"/>
        <v>445833.78</v>
      </c>
      <c r="AA126" s="97">
        <f t="shared" si="23"/>
        <v>891667.56</v>
      </c>
    </row>
    <row r="127" spans="1:27" s="19" customFormat="1" ht="26.1" customHeight="1" x14ac:dyDescent="0.2">
      <c r="A127" s="85">
        <v>4351</v>
      </c>
      <c r="B127" s="85" t="s">
        <v>358</v>
      </c>
      <c r="C127" s="85" t="s">
        <v>359</v>
      </c>
      <c r="D127" s="85" t="s">
        <v>106</v>
      </c>
      <c r="E127" s="85" t="s">
        <v>236</v>
      </c>
      <c r="F127" s="85" t="s">
        <v>80</v>
      </c>
      <c r="G127" s="85">
        <v>675145</v>
      </c>
      <c r="H127" s="85">
        <v>1770143521</v>
      </c>
      <c r="I127" s="86" t="s">
        <v>67</v>
      </c>
      <c r="J127" s="85">
        <v>1030628</v>
      </c>
      <c r="K127" s="86" t="s">
        <v>68</v>
      </c>
      <c r="L127" s="86" t="s">
        <v>69</v>
      </c>
      <c r="M127" s="87">
        <v>21948</v>
      </c>
      <c r="N127" s="87">
        <v>30946</v>
      </c>
      <c r="O127" s="102">
        <f t="shared" si="12"/>
        <v>0.70923544238350678</v>
      </c>
      <c r="P127" s="91">
        <f t="shared" si="13"/>
        <v>21948</v>
      </c>
      <c r="Q127" s="92">
        <f t="shared" si="14"/>
        <v>0</v>
      </c>
      <c r="R127" s="93">
        <f t="shared" si="15"/>
        <v>1.272770464499042E-3</v>
      </c>
      <c r="S127" s="94">
        <f t="shared" si="16"/>
        <v>0</v>
      </c>
      <c r="T127" s="95">
        <f t="shared" si="17"/>
        <v>208080.66</v>
      </c>
      <c r="U127" s="95">
        <f t="shared" si="18"/>
        <v>312120.99</v>
      </c>
      <c r="V127" s="95">
        <f t="shared" si="19"/>
        <v>0</v>
      </c>
      <c r="W127" s="96">
        <f t="shared" si="20"/>
        <v>520201.65</v>
      </c>
      <c r="X127" s="88"/>
      <c r="Y127" s="97">
        <f t="shared" si="21"/>
        <v>0</v>
      </c>
      <c r="Z127" s="97">
        <f t="shared" si="22"/>
        <v>0</v>
      </c>
      <c r="AA127" s="97">
        <f t="shared" si="23"/>
        <v>0</v>
      </c>
    </row>
    <row r="128" spans="1:27" s="19" customFormat="1" ht="26.1" customHeight="1" x14ac:dyDescent="0.2">
      <c r="A128" s="85">
        <v>4353</v>
      </c>
      <c r="B128" s="85" t="s">
        <v>360</v>
      </c>
      <c r="C128" s="85" t="s">
        <v>278</v>
      </c>
      <c r="D128" s="85" t="s">
        <v>65</v>
      </c>
      <c r="E128" s="85" t="s">
        <v>86</v>
      </c>
      <c r="F128" s="85" t="s">
        <v>86</v>
      </c>
      <c r="G128" s="85">
        <v>455789</v>
      </c>
      <c r="H128" s="85">
        <v>1689320376</v>
      </c>
      <c r="I128" s="86" t="s">
        <v>67</v>
      </c>
      <c r="J128" s="85">
        <v>1031157</v>
      </c>
      <c r="K128" s="86" t="s">
        <v>279</v>
      </c>
      <c r="L128" s="86" t="s">
        <v>73</v>
      </c>
      <c r="M128" s="87">
        <v>14007</v>
      </c>
      <c r="N128" s="87">
        <v>20685</v>
      </c>
      <c r="O128" s="102">
        <f t="shared" si="12"/>
        <v>0.67715736040609142</v>
      </c>
      <c r="P128" s="91">
        <f t="shared" si="13"/>
        <v>27937.459016393441</v>
      </c>
      <c r="Q128" s="92">
        <f t="shared" si="14"/>
        <v>2.0538497855525648E-3</v>
      </c>
      <c r="R128" s="93">
        <f t="shared" si="15"/>
        <v>1.6201008150728098E-3</v>
      </c>
      <c r="S128" s="94">
        <f t="shared" si="16"/>
        <v>976418.67</v>
      </c>
      <c r="T128" s="95">
        <f t="shared" si="17"/>
        <v>264864.45</v>
      </c>
      <c r="U128" s="95">
        <f t="shared" si="18"/>
        <v>397296.67</v>
      </c>
      <c r="V128" s="95">
        <f t="shared" si="19"/>
        <v>361477.56</v>
      </c>
      <c r="W128" s="96">
        <f t="shared" si="20"/>
        <v>2000057.35</v>
      </c>
      <c r="X128" s="88"/>
      <c r="Y128" s="97">
        <f t="shared" si="21"/>
        <v>479332.8</v>
      </c>
      <c r="Z128" s="97">
        <f t="shared" si="22"/>
        <v>479332.8</v>
      </c>
      <c r="AA128" s="97">
        <f t="shared" si="23"/>
        <v>958665.6</v>
      </c>
    </row>
    <row r="129" spans="1:27" s="19" customFormat="1" ht="26.1" customHeight="1" x14ac:dyDescent="0.2">
      <c r="A129" s="85">
        <v>4354</v>
      </c>
      <c r="B129" s="85" t="s">
        <v>361</v>
      </c>
      <c r="C129" s="85" t="s">
        <v>362</v>
      </c>
      <c r="D129" s="85" t="s">
        <v>65</v>
      </c>
      <c r="E129" s="85" t="s">
        <v>86</v>
      </c>
      <c r="F129" s="85" t="s">
        <v>86</v>
      </c>
      <c r="G129" s="85">
        <v>675437</v>
      </c>
      <c r="H129" s="85">
        <v>1396071759</v>
      </c>
      <c r="I129" s="86" t="s">
        <v>67</v>
      </c>
      <c r="J129" s="85">
        <v>1017866</v>
      </c>
      <c r="K129" s="86" t="s">
        <v>72</v>
      </c>
      <c r="L129" s="86" t="s">
        <v>73</v>
      </c>
      <c r="M129" s="87">
        <v>22335</v>
      </c>
      <c r="N129" s="87">
        <v>30714</v>
      </c>
      <c r="O129" s="102">
        <f t="shared" si="12"/>
        <v>0.72719281109591716</v>
      </c>
      <c r="P129" s="91">
        <f t="shared" si="13"/>
        <v>22335</v>
      </c>
      <c r="Q129" s="92">
        <f t="shared" si="14"/>
        <v>1.6419794990445926E-3</v>
      </c>
      <c r="R129" s="93">
        <f t="shared" si="15"/>
        <v>1.2952126993159333E-3</v>
      </c>
      <c r="S129" s="94">
        <f t="shared" si="16"/>
        <v>780611.83</v>
      </c>
      <c r="T129" s="95">
        <f t="shared" si="17"/>
        <v>211749.66</v>
      </c>
      <c r="U129" s="95">
        <f t="shared" si="18"/>
        <v>317624.49</v>
      </c>
      <c r="V129" s="95">
        <f t="shared" si="19"/>
        <v>288988.39</v>
      </c>
      <c r="W129" s="96">
        <f t="shared" si="20"/>
        <v>1598974.37</v>
      </c>
      <c r="X129" s="88"/>
      <c r="Y129" s="97">
        <f t="shared" si="21"/>
        <v>383209.44</v>
      </c>
      <c r="Z129" s="97">
        <f t="shared" si="22"/>
        <v>383209.44</v>
      </c>
      <c r="AA129" s="97">
        <f t="shared" si="23"/>
        <v>766418.88</v>
      </c>
    </row>
    <row r="130" spans="1:27" s="19" customFormat="1" ht="26.1" customHeight="1" x14ac:dyDescent="0.2">
      <c r="A130" s="85">
        <v>4355</v>
      </c>
      <c r="B130" s="85" t="s">
        <v>363</v>
      </c>
      <c r="C130" s="85" t="s">
        <v>364</v>
      </c>
      <c r="D130" s="85" t="s">
        <v>106</v>
      </c>
      <c r="E130" s="85" t="s">
        <v>76</v>
      </c>
      <c r="F130" s="85" t="s">
        <v>76</v>
      </c>
      <c r="G130" s="85">
        <v>675543</v>
      </c>
      <c r="H130" s="85">
        <v>5223319953</v>
      </c>
      <c r="I130" s="86" t="s">
        <v>67</v>
      </c>
      <c r="J130" s="85">
        <v>1004444</v>
      </c>
      <c r="K130" s="86" t="s">
        <v>72</v>
      </c>
      <c r="L130" s="86" t="s">
        <v>73</v>
      </c>
      <c r="M130" s="87">
        <v>16137</v>
      </c>
      <c r="N130" s="87">
        <v>19733</v>
      </c>
      <c r="O130" s="102">
        <f t="shared" si="12"/>
        <v>0.81776719201337855</v>
      </c>
      <c r="P130" s="91">
        <f t="shared" si="13"/>
        <v>16137</v>
      </c>
      <c r="Q130" s="92">
        <f t="shared" si="14"/>
        <v>0</v>
      </c>
      <c r="R130" s="93">
        <f t="shared" si="15"/>
        <v>9.3578900062060504E-4</v>
      </c>
      <c r="S130" s="94">
        <f t="shared" si="16"/>
        <v>0</v>
      </c>
      <c r="T130" s="95">
        <f t="shared" si="17"/>
        <v>152988.76999999999</v>
      </c>
      <c r="U130" s="95">
        <f t="shared" si="18"/>
        <v>229483.16</v>
      </c>
      <c r="V130" s="95">
        <f t="shared" si="19"/>
        <v>0</v>
      </c>
      <c r="W130" s="96">
        <f t="shared" si="20"/>
        <v>382471.93</v>
      </c>
      <c r="X130" s="88"/>
      <c r="Y130" s="97">
        <f t="shared" si="21"/>
        <v>0</v>
      </c>
      <c r="Z130" s="97">
        <f t="shared" si="22"/>
        <v>0</v>
      </c>
      <c r="AA130" s="97">
        <f t="shared" si="23"/>
        <v>0</v>
      </c>
    </row>
    <row r="131" spans="1:27" s="19" customFormat="1" ht="26.1" customHeight="1" x14ac:dyDescent="0.2">
      <c r="A131" s="85">
        <v>4357</v>
      </c>
      <c r="B131" s="85" t="s">
        <v>365</v>
      </c>
      <c r="C131" s="85" t="s">
        <v>90</v>
      </c>
      <c r="D131" s="85" t="s">
        <v>65</v>
      </c>
      <c r="E131" s="85" t="s">
        <v>103</v>
      </c>
      <c r="F131" s="85" t="s">
        <v>103</v>
      </c>
      <c r="G131" s="85">
        <v>675792</v>
      </c>
      <c r="H131" s="85">
        <v>1528655636</v>
      </c>
      <c r="I131" s="86" t="s">
        <v>81</v>
      </c>
      <c r="J131" s="85">
        <v>1004873</v>
      </c>
      <c r="K131" s="86" t="s">
        <v>72</v>
      </c>
      <c r="L131" s="86" t="s">
        <v>73</v>
      </c>
      <c r="M131" s="87">
        <v>20017</v>
      </c>
      <c r="N131" s="87">
        <v>24483</v>
      </c>
      <c r="O131" s="102">
        <f t="shared" ref="O131:O194" si="24">M131/N131</f>
        <v>0.81758771392394725</v>
      </c>
      <c r="P131" s="91">
        <f t="shared" ref="P131:P194" si="25">IFERROR((M131/(L131-K131)*365),0)</f>
        <v>20017</v>
      </c>
      <c r="Q131" s="92">
        <f t="shared" ref="Q131:Q194" si="26">IF(D131="NSGO",P131/Q$4,0)</f>
        <v>1.4715694485057359E-3</v>
      </c>
      <c r="R131" s="93">
        <f t="shared" ref="R131:R194" si="27">P131/R$4</f>
        <v>1.1607912514979644E-3</v>
      </c>
      <c r="S131" s="94">
        <f t="shared" ref="S131:S194" si="28">IF(Q131&gt;0,ROUND($S$4*Q131,2),0)</f>
        <v>699597.36</v>
      </c>
      <c r="T131" s="95">
        <f t="shared" ref="T131:T194" si="29">IF(R131&gt;0,ROUND($T$4*R131,2),0)</f>
        <v>189773.58</v>
      </c>
      <c r="U131" s="95">
        <f t="shared" ref="U131:U194" si="30">IF(R131&gt;0,ROUND($U$4*R131,2),0)</f>
        <v>284660.37</v>
      </c>
      <c r="V131" s="95">
        <f t="shared" ref="V131:V194" si="31">IF(Q131&gt;0,ROUND($V$4*Q131,2),0)</f>
        <v>258996.22</v>
      </c>
      <c r="W131" s="96">
        <f t="shared" ref="W131:W194" si="32">S131+T131+U131+V131</f>
        <v>1433027.53</v>
      </c>
      <c r="X131" s="88"/>
      <c r="Y131" s="97">
        <f t="shared" ref="Y131:Y194" si="33">IF($D131="NSGO",ROUND($Q131*$Y$4,2),0)</f>
        <v>343438.7</v>
      </c>
      <c r="Z131" s="97">
        <f t="shared" ref="Z131:Z194" si="34">IF($D131="NSGO",ROUND($Q131*$Z$4,2),0)</f>
        <v>343438.7</v>
      </c>
      <c r="AA131" s="97">
        <f t="shared" ref="AA131:AA194" si="35">SUM(Y131:Z131)</f>
        <v>686877.4</v>
      </c>
    </row>
    <row r="132" spans="1:27" s="19" customFormat="1" ht="26.1" customHeight="1" x14ac:dyDescent="0.2">
      <c r="A132" s="85">
        <v>4361</v>
      </c>
      <c r="B132" s="85" t="s">
        <v>366</v>
      </c>
      <c r="C132" s="85" t="s">
        <v>140</v>
      </c>
      <c r="D132" s="85" t="s">
        <v>65</v>
      </c>
      <c r="E132" s="85" t="s">
        <v>367</v>
      </c>
      <c r="F132" s="85" t="s">
        <v>80</v>
      </c>
      <c r="G132" s="85">
        <v>675327</v>
      </c>
      <c r="H132" s="85">
        <v>1740301209</v>
      </c>
      <c r="I132" s="86" t="s">
        <v>67</v>
      </c>
      <c r="J132" s="85">
        <v>1026245</v>
      </c>
      <c r="K132" s="86" t="s">
        <v>87</v>
      </c>
      <c r="L132" s="86" t="s">
        <v>88</v>
      </c>
      <c r="M132" s="87">
        <v>8135</v>
      </c>
      <c r="N132" s="87">
        <v>17853</v>
      </c>
      <c r="O132" s="102">
        <f t="shared" si="24"/>
        <v>0.45566571444575144</v>
      </c>
      <c r="P132" s="91">
        <f t="shared" si="25"/>
        <v>8135</v>
      </c>
      <c r="Q132" s="92">
        <f t="shared" si="26"/>
        <v>5.980525285304571E-4</v>
      </c>
      <c r="R132" s="93">
        <f t="shared" si="27"/>
        <v>4.7175085332147376E-4</v>
      </c>
      <c r="S132" s="94">
        <f t="shared" si="28"/>
        <v>284319.55</v>
      </c>
      <c r="T132" s="95">
        <f t="shared" si="29"/>
        <v>77124.850000000006</v>
      </c>
      <c r="U132" s="95">
        <f t="shared" si="30"/>
        <v>115687.27</v>
      </c>
      <c r="V132" s="95">
        <f t="shared" si="31"/>
        <v>105257.25</v>
      </c>
      <c r="W132" s="96">
        <f t="shared" si="32"/>
        <v>582388.92000000004</v>
      </c>
      <c r="X132" s="89"/>
      <c r="Y132" s="97">
        <f t="shared" si="33"/>
        <v>139575.04999999999</v>
      </c>
      <c r="Z132" s="97">
        <f t="shared" si="34"/>
        <v>139575.04999999999</v>
      </c>
      <c r="AA132" s="97">
        <f t="shared" si="35"/>
        <v>279150.09999999998</v>
      </c>
    </row>
    <row r="133" spans="1:27" s="19" customFormat="1" ht="26.1" customHeight="1" x14ac:dyDescent="0.2">
      <c r="A133" s="85">
        <v>4362</v>
      </c>
      <c r="B133" s="85" t="s">
        <v>368</v>
      </c>
      <c r="C133" s="85" t="s">
        <v>71</v>
      </c>
      <c r="D133" s="85" t="s">
        <v>65</v>
      </c>
      <c r="E133" s="85" t="s">
        <v>209</v>
      </c>
      <c r="F133" s="85" t="s">
        <v>66</v>
      </c>
      <c r="G133" s="85">
        <v>675103</v>
      </c>
      <c r="H133" s="85">
        <v>1164021689</v>
      </c>
      <c r="I133" s="86" t="s">
        <v>67</v>
      </c>
      <c r="J133" s="85">
        <v>1025954</v>
      </c>
      <c r="K133" s="86" t="s">
        <v>72</v>
      </c>
      <c r="L133" s="86" t="s">
        <v>73</v>
      </c>
      <c r="M133" s="87">
        <v>636</v>
      </c>
      <c r="N133" s="87">
        <v>1088</v>
      </c>
      <c r="O133" s="102">
        <f t="shared" si="24"/>
        <v>0.5845588235294118</v>
      </c>
      <c r="P133" s="91">
        <f t="shared" si="25"/>
        <v>636</v>
      </c>
      <c r="Q133" s="92">
        <f t="shared" si="26"/>
        <v>4.6756165721619022E-5</v>
      </c>
      <c r="R133" s="93">
        <f t="shared" si="27"/>
        <v>3.6881812257216634E-5</v>
      </c>
      <c r="S133" s="94">
        <f t="shared" si="28"/>
        <v>22228.3</v>
      </c>
      <c r="T133" s="95">
        <f t="shared" si="29"/>
        <v>6029.67</v>
      </c>
      <c r="U133" s="95">
        <f t="shared" si="30"/>
        <v>9044.51</v>
      </c>
      <c r="V133" s="95">
        <f t="shared" si="31"/>
        <v>8229.09</v>
      </c>
      <c r="W133" s="96">
        <f t="shared" si="32"/>
        <v>45531.570000000007</v>
      </c>
      <c r="X133" s="89"/>
      <c r="Y133" s="97">
        <f t="shared" si="33"/>
        <v>10912.08</v>
      </c>
      <c r="Z133" s="97">
        <f t="shared" si="34"/>
        <v>10912.08</v>
      </c>
      <c r="AA133" s="97">
        <f t="shared" si="35"/>
        <v>21824.16</v>
      </c>
    </row>
    <row r="134" spans="1:27" s="19" customFormat="1" ht="26.1" customHeight="1" x14ac:dyDescent="0.2">
      <c r="A134" s="85">
        <v>4368</v>
      </c>
      <c r="B134" s="85" t="s">
        <v>369</v>
      </c>
      <c r="C134" s="85" t="s">
        <v>159</v>
      </c>
      <c r="D134" s="85" t="s">
        <v>65</v>
      </c>
      <c r="E134" s="85" t="s">
        <v>76</v>
      </c>
      <c r="F134" s="85" t="s">
        <v>76</v>
      </c>
      <c r="G134" s="85">
        <v>675321</v>
      </c>
      <c r="H134" s="85">
        <v>7603394622</v>
      </c>
      <c r="I134" s="86" t="s">
        <v>67</v>
      </c>
      <c r="J134" s="85">
        <v>1012932</v>
      </c>
      <c r="K134" s="86" t="s">
        <v>68</v>
      </c>
      <c r="L134" s="86" t="s">
        <v>69</v>
      </c>
      <c r="M134" s="87">
        <v>24492</v>
      </c>
      <c r="N134" s="87">
        <v>34761</v>
      </c>
      <c r="O134" s="102">
        <f t="shared" si="24"/>
        <v>0.70458272201605243</v>
      </c>
      <c r="P134" s="91">
        <f t="shared" si="25"/>
        <v>24492</v>
      </c>
      <c r="Q134" s="92">
        <f t="shared" si="26"/>
        <v>1.8005534761853664E-3</v>
      </c>
      <c r="R134" s="93">
        <f t="shared" si="27"/>
        <v>1.4202977135279085E-3</v>
      </c>
      <c r="S134" s="94">
        <f t="shared" si="28"/>
        <v>855999.33</v>
      </c>
      <c r="T134" s="95">
        <f t="shared" si="29"/>
        <v>232199.36</v>
      </c>
      <c r="U134" s="95">
        <f t="shared" si="30"/>
        <v>348299.04</v>
      </c>
      <c r="V134" s="95">
        <f t="shared" si="31"/>
        <v>316897.40999999997</v>
      </c>
      <c r="W134" s="96">
        <f t="shared" si="32"/>
        <v>1753395.14</v>
      </c>
      <c r="X134" s="89"/>
      <c r="Y134" s="97">
        <f t="shared" si="33"/>
        <v>420217.85</v>
      </c>
      <c r="Z134" s="97">
        <f t="shared" si="34"/>
        <v>420217.85</v>
      </c>
      <c r="AA134" s="97">
        <f t="shared" si="35"/>
        <v>840435.7</v>
      </c>
    </row>
    <row r="135" spans="1:27" s="19" customFormat="1" ht="26.1" customHeight="1" x14ac:dyDescent="0.2">
      <c r="A135" s="85">
        <v>4369</v>
      </c>
      <c r="B135" s="85" t="s">
        <v>370</v>
      </c>
      <c r="C135" s="85" t="s">
        <v>371</v>
      </c>
      <c r="D135" s="85" t="s">
        <v>106</v>
      </c>
      <c r="E135" s="85" t="s">
        <v>328</v>
      </c>
      <c r="F135" s="85" t="s">
        <v>100</v>
      </c>
      <c r="G135" s="85">
        <v>675011</v>
      </c>
      <c r="H135" s="85">
        <v>1952354318</v>
      </c>
      <c r="I135" s="86" t="s">
        <v>67</v>
      </c>
      <c r="J135" s="85">
        <v>1029934</v>
      </c>
      <c r="K135" s="86" t="s">
        <v>68</v>
      </c>
      <c r="L135" s="86" t="s">
        <v>69</v>
      </c>
      <c r="M135" s="87">
        <v>12981</v>
      </c>
      <c r="N135" s="87">
        <v>15505</v>
      </c>
      <c r="O135" s="102">
        <f t="shared" si="24"/>
        <v>0.83721380199935502</v>
      </c>
      <c r="P135" s="91">
        <f t="shared" si="25"/>
        <v>12981</v>
      </c>
      <c r="Q135" s="92">
        <f t="shared" si="26"/>
        <v>0</v>
      </c>
      <c r="R135" s="93">
        <f t="shared" si="27"/>
        <v>7.5277170583479421E-4</v>
      </c>
      <c r="S135" s="94">
        <f t="shared" si="28"/>
        <v>0</v>
      </c>
      <c r="T135" s="95">
        <f t="shared" si="29"/>
        <v>123067.94</v>
      </c>
      <c r="U135" s="95">
        <f t="shared" si="30"/>
        <v>184601.9</v>
      </c>
      <c r="V135" s="95">
        <f t="shared" si="31"/>
        <v>0</v>
      </c>
      <c r="W135" s="96">
        <f t="shared" si="32"/>
        <v>307669.83999999997</v>
      </c>
      <c r="X135" s="89"/>
      <c r="Y135" s="97">
        <f t="shared" si="33"/>
        <v>0</v>
      </c>
      <c r="Z135" s="97">
        <f t="shared" si="34"/>
        <v>0</v>
      </c>
      <c r="AA135" s="97">
        <f t="shared" si="35"/>
        <v>0</v>
      </c>
    </row>
    <row r="136" spans="1:27" s="19" customFormat="1" ht="26.1" customHeight="1" x14ac:dyDescent="0.2">
      <c r="A136" s="85">
        <v>4370</v>
      </c>
      <c r="B136" s="85" t="s">
        <v>372</v>
      </c>
      <c r="C136" s="85" t="s">
        <v>278</v>
      </c>
      <c r="D136" s="85" t="s">
        <v>65</v>
      </c>
      <c r="E136" s="85" t="s">
        <v>346</v>
      </c>
      <c r="F136" s="85" t="s">
        <v>163</v>
      </c>
      <c r="G136" s="85">
        <v>675291</v>
      </c>
      <c r="H136" s="85">
        <v>1578769147</v>
      </c>
      <c r="I136" s="86" t="s">
        <v>67</v>
      </c>
      <c r="J136" s="85">
        <v>1028745</v>
      </c>
      <c r="K136" s="86" t="s">
        <v>87</v>
      </c>
      <c r="L136" s="86" t="s">
        <v>88</v>
      </c>
      <c r="M136" s="87">
        <v>4918</v>
      </c>
      <c r="N136" s="87">
        <v>7915</v>
      </c>
      <c r="O136" s="102">
        <f t="shared" si="24"/>
        <v>0.6213518635502211</v>
      </c>
      <c r="P136" s="91">
        <f t="shared" si="25"/>
        <v>4918</v>
      </c>
      <c r="Q136" s="92">
        <f t="shared" si="26"/>
        <v>3.6155160852031817E-4</v>
      </c>
      <c r="R136" s="93">
        <f t="shared" si="27"/>
        <v>2.8519615201413743E-4</v>
      </c>
      <c r="S136" s="94">
        <f t="shared" si="28"/>
        <v>171884.89</v>
      </c>
      <c r="T136" s="95">
        <f t="shared" si="29"/>
        <v>46625.69</v>
      </c>
      <c r="U136" s="95">
        <f t="shared" si="30"/>
        <v>69938.539999999994</v>
      </c>
      <c r="V136" s="95">
        <f t="shared" si="31"/>
        <v>63633.08</v>
      </c>
      <c r="W136" s="96">
        <f t="shared" si="32"/>
        <v>352082.2</v>
      </c>
      <c r="X136" s="89"/>
      <c r="Y136" s="97">
        <f t="shared" si="33"/>
        <v>84379.85</v>
      </c>
      <c r="Z136" s="97">
        <f t="shared" si="34"/>
        <v>84379.85</v>
      </c>
      <c r="AA136" s="97">
        <f t="shared" si="35"/>
        <v>168759.7</v>
      </c>
    </row>
    <row r="137" spans="1:27" s="19" customFormat="1" ht="26.1" customHeight="1" x14ac:dyDescent="0.2">
      <c r="A137" s="85">
        <v>4371</v>
      </c>
      <c r="B137" s="85" t="s">
        <v>373</v>
      </c>
      <c r="C137" s="85" t="s">
        <v>154</v>
      </c>
      <c r="D137" s="85" t="s">
        <v>65</v>
      </c>
      <c r="E137" s="85" t="s">
        <v>76</v>
      </c>
      <c r="F137" s="85" t="s">
        <v>76</v>
      </c>
      <c r="G137" s="85">
        <v>675789</v>
      </c>
      <c r="H137" s="85">
        <v>1922713247</v>
      </c>
      <c r="I137" s="86" t="s">
        <v>67</v>
      </c>
      <c r="J137" s="85">
        <v>1031014</v>
      </c>
      <c r="K137" s="86" t="s">
        <v>156</v>
      </c>
      <c r="L137" s="86" t="s">
        <v>73</v>
      </c>
      <c r="M137" s="87">
        <v>24380</v>
      </c>
      <c r="N137" s="87">
        <v>32015</v>
      </c>
      <c r="O137" s="102">
        <f t="shared" si="24"/>
        <v>0.76151803841949084</v>
      </c>
      <c r="P137" s="91">
        <f t="shared" si="25"/>
        <v>30370.989761092147</v>
      </c>
      <c r="Q137" s="92">
        <f t="shared" si="26"/>
        <v>2.232753192451602E-3</v>
      </c>
      <c r="R137" s="93">
        <f t="shared" si="27"/>
        <v>1.7612219220667442E-3</v>
      </c>
      <c r="S137" s="94">
        <f t="shared" si="28"/>
        <v>1061470.96</v>
      </c>
      <c r="T137" s="95">
        <f t="shared" si="29"/>
        <v>287935.83</v>
      </c>
      <c r="U137" s="95">
        <f t="shared" si="30"/>
        <v>431903.75</v>
      </c>
      <c r="V137" s="95">
        <f t="shared" si="31"/>
        <v>392964.56</v>
      </c>
      <c r="W137" s="96">
        <f t="shared" si="32"/>
        <v>2174275.1</v>
      </c>
      <c r="X137" s="89"/>
      <c r="Y137" s="97">
        <f t="shared" si="33"/>
        <v>521085.75</v>
      </c>
      <c r="Z137" s="97">
        <f t="shared" si="34"/>
        <v>521085.75</v>
      </c>
      <c r="AA137" s="97">
        <f t="shared" si="35"/>
        <v>1042171.5</v>
      </c>
    </row>
    <row r="138" spans="1:27" s="19" customFormat="1" ht="26.1" customHeight="1" x14ac:dyDescent="0.2">
      <c r="A138" s="85">
        <v>4373</v>
      </c>
      <c r="B138" s="85" t="s">
        <v>374</v>
      </c>
      <c r="C138" s="85" t="s">
        <v>374</v>
      </c>
      <c r="D138" s="85" t="s">
        <v>106</v>
      </c>
      <c r="E138" s="85" t="s">
        <v>86</v>
      </c>
      <c r="F138" s="85" t="s">
        <v>86</v>
      </c>
      <c r="G138" s="85">
        <v>4373</v>
      </c>
      <c r="H138" s="85">
        <v>7411758810</v>
      </c>
      <c r="I138" s="86" t="s">
        <v>67</v>
      </c>
      <c r="J138" s="85">
        <v>437301</v>
      </c>
      <c r="K138" s="86" t="s">
        <v>72</v>
      </c>
      <c r="L138" s="86" t="s">
        <v>73</v>
      </c>
      <c r="M138" s="87">
        <v>17636</v>
      </c>
      <c r="N138" s="87">
        <v>19333</v>
      </c>
      <c r="O138" s="102">
        <f t="shared" si="24"/>
        <v>0.91222262452800906</v>
      </c>
      <c r="P138" s="91">
        <f t="shared" si="25"/>
        <v>17636</v>
      </c>
      <c r="Q138" s="92">
        <f t="shared" si="26"/>
        <v>0</v>
      </c>
      <c r="R138" s="93">
        <f t="shared" si="27"/>
        <v>1.0227164166167807E-3</v>
      </c>
      <c r="S138" s="94">
        <f t="shared" si="28"/>
        <v>0</v>
      </c>
      <c r="T138" s="95">
        <f t="shared" si="29"/>
        <v>167200.23000000001</v>
      </c>
      <c r="U138" s="95">
        <f t="shared" si="30"/>
        <v>250800.34</v>
      </c>
      <c r="V138" s="95">
        <f t="shared" si="31"/>
        <v>0</v>
      </c>
      <c r="W138" s="96">
        <f t="shared" si="32"/>
        <v>418000.57</v>
      </c>
      <c r="X138" s="89"/>
      <c r="Y138" s="97">
        <f t="shared" si="33"/>
        <v>0</v>
      </c>
      <c r="Z138" s="97">
        <f t="shared" si="34"/>
        <v>0</v>
      </c>
      <c r="AA138" s="97">
        <f t="shared" si="35"/>
        <v>0</v>
      </c>
    </row>
    <row r="139" spans="1:27" s="19" customFormat="1" ht="26.1" customHeight="1" x14ac:dyDescent="0.2">
      <c r="A139" s="85">
        <v>4376</v>
      </c>
      <c r="B139" s="85" t="s">
        <v>375</v>
      </c>
      <c r="C139" s="85" t="s">
        <v>146</v>
      </c>
      <c r="D139" s="85" t="s">
        <v>65</v>
      </c>
      <c r="E139" s="85" t="s">
        <v>376</v>
      </c>
      <c r="F139" s="85" t="s">
        <v>100</v>
      </c>
      <c r="G139" s="85">
        <v>675490</v>
      </c>
      <c r="H139" s="85">
        <v>1447668538</v>
      </c>
      <c r="I139" s="86" t="s">
        <v>67</v>
      </c>
      <c r="J139" s="85">
        <v>1026193</v>
      </c>
      <c r="K139" s="86" t="s">
        <v>68</v>
      </c>
      <c r="L139" s="86" t="s">
        <v>69</v>
      </c>
      <c r="M139" s="87">
        <v>18725</v>
      </c>
      <c r="N139" s="87">
        <v>34161</v>
      </c>
      <c r="O139" s="102">
        <f t="shared" si="24"/>
        <v>0.54813969146102282</v>
      </c>
      <c r="P139" s="91">
        <f t="shared" si="25"/>
        <v>18725</v>
      </c>
      <c r="Q139" s="92">
        <f t="shared" si="26"/>
        <v>1.3765867973857173E-3</v>
      </c>
      <c r="R139" s="93">
        <f t="shared" si="27"/>
        <v>1.0858678215666375E-3</v>
      </c>
      <c r="S139" s="94">
        <f t="shared" si="28"/>
        <v>654441.75</v>
      </c>
      <c r="T139" s="95">
        <f t="shared" si="29"/>
        <v>177524.62</v>
      </c>
      <c r="U139" s="95">
        <f t="shared" si="30"/>
        <v>266286.93</v>
      </c>
      <c r="V139" s="95">
        <f t="shared" si="31"/>
        <v>242279.28</v>
      </c>
      <c r="W139" s="96">
        <f t="shared" si="32"/>
        <v>1340532.58</v>
      </c>
      <c r="X139" s="89"/>
      <c r="Y139" s="97">
        <f t="shared" si="33"/>
        <v>321271.40999999997</v>
      </c>
      <c r="Z139" s="97">
        <f t="shared" si="34"/>
        <v>321271.40999999997</v>
      </c>
      <c r="AA139" s="97">
        <f t="shared" si="35"/>
        <v>642542.81999999995</v>
      </c>
    </row>
    <row r="140" spans="1:27" s="19" customFormat="1" ht="26.1" customHeight="1" x14ac:dyDescent="0.2">
      <c r="A140" s="85">
        <v>4379</v>
      </c>
      <c r="B140" s="85" t="s">
        <v>377</v>
      </c>
      <c r="C140" s="85" t="s">
        <v>378</v>
      </c>
      <c r="D140" s="85" t="s">
        <v>106</v>
      </c>
      <c r="E140" s="85" t="s">
        <v>300</v>
      </c>
      <c r="F140" s="85" t="s">
        <v>155</v>
      </c>
      <c r="G140" s="85">
        <v>455952</v>
      </c>
      <c r="H140" s="85">
        <v>5223320167</v>
      </c>
      <c r="I140" s="86" t="s">
        <v>67</v>
      </c>
      <c r="J140" s="85">
        <v>1004448</v>
      </c>
      <c r="K140" s="86" t="s">
        <v>72</v>
      </c>
      <c r="L140" s="86" t="s">
        <v>73</v>
      </c>
      <c r="M140" s="87">
        <v>20667</v>
      </c>
      <c r="N140" s="87">
        <v>30125</v>
      </c>
      <c r="O140" s="102">
        <f t="shared" si="24"/>
        <v>0.6860414937759336</v>
      </c>
      <c r="P140" s="91">
        <f t="shared" si="25"/>
        <v>20667</v>
      </c>
      <c r="Q140" s="92">
        <f t="shared" si="26"/>
        <v>0</v>
      </c>
      <c r="R140" s="93">
        <f t="shared" si="27"/>
        <v>1.1984849275470065E-3</v>
      </c>
      <c r="S140" s="94">
        <f t="shared" si="28"/>
        <v>0</v>
      </c>
      <c r="T140" s="95">
        <f t="shared" si="29"/>
        <v>195935.99</v>
      </c>
      <c r="U140" s="95">
        <f t="shared" si="30"/>
        <v>293903.98</v>
      </c>
      <c r="V140" s="95">
        <f t="shared" si="31"/>
        <v>0</v>
      </c>
      <c r="W140" s="96">
        <f t="shared" si="32"/>
        <v>489839.97</v>
      </c>
      <c r="X140" s="89"/>
      <c r="Y140" s="97">
        <f t="shared" si="33"/>
        <v>0</v>
      </c>
      <c r="Z140" s="97">
        <f t="shared" si="34"/>
        <v>0</v>
      </c>
      <c r="AA140" s="97">
        <f t="shared" si="35"/>
        <v>0</v>
      </c>
    </row>
    <row r="141" spans="1:27" s="19" customFormat="1" ht="26.1" customHeight="1" x14ac:dyDescent="0.2">
      <c r="A141" s="85">
        <v>4381</v>
      </c>
      <c r="B141" s="85" t="s">
        <v>379</v>
      </c>
      <c r="C141" s="85" t="s">
        <v>64</v>
      </c>
      <c r="D141" s="85" t="s">
        <v>65</v>
      </c>
      <c r="E141" s="85" t="s">
        <v>330</v>
      </c>
      <c r="F141" s="85" t="s">
        <v>66</v>
      </c>
      <c r="G141" s="85">
        <v>675367</v>
      </c>
      <c r="H141" s="85">
        <v>7513686489</v>
      </c>
      <c r="I141" s="86" t="s">
        <v>67</v>
      </c>
      <c r="J141" s="85">
        <v>1026653</v>
      </c>
      <c r="K141" s="86" t="s">
        <v>68</v>
      </c>
      <c r="L141" s="86" t="s">
        <v>69</v>
      </c>
      <c r="M141" s="87">
        <v>19624</v>
      </c>
      <c r="N141" s="87">
        <v>27768</v>
      </c>
      <c r="O141" s="102">
        <f t="shared" si="24"/>
        <v>0.70671276289253815</v>
      </c>
      <c r="P141" s="91">
        <f t="shared" si="25"/>
        <v>19624</v>
      </c>
      <c r="Q141" s="92">
        <f t="shared" si="26"/>
        <v>1.4426776668569994E-3</v>
      </c>
      <c r="R141" s="93">
        <f t="shared" si="27"/>
        <v>1.1380010750560051E-3</v>
      </c>
      <c r="S141" s="94">
        <f t="shared" si="28"/>
        <v>685861.95</v>
      </c>
      <c r="T141" s="95">
        <f t="shared" si="29"/>
        <v>186047.7</v>
      </c>
      <c r="U141" s="95">
        <f t="shared" si="30"/>
        <v>279071.55</v>
      </c>
      <c r="V141" s="95">
        <f t="shared" si="31"/>
        <v>253911.27</v>
      </c>
      <c r="W141" s="96">
        <f t="shared" si="32"/>
        <v>1404892.47</v>
      </c>
      <c r="X141" s="89"/>
      <c r="Y141" s="97">
        <f t="shared" si="33"/>
        <v>336695.86</v>
      </c>
      <c r="Z141" s="97">
        <f t="shared" si="34"/>
        <v>336695.86</v>
      </c>
      <c r="AA141" s="97">
        <f t="shared" si="35"/>
        <v>673391.72</v>
      </c>
    </row>
    <row r="142" spans="1:27" s="19" customFormat="1" ht="26.1" customHeight="1" x14ac:dyDescent="0.2">
      <c r="A142" s="85">
        <v>4383</v>
      </c>
      <c r="B142" s="85" t="s">
        <v>380</v>
      </c>
      <c r="C142" s="85" t="s">
        <v>78</v>
      </c>
      <c r="D142" s="85" t="s">
        <v>65</v>
      </c>
      <c r="E142" s="85" t="s">
        <v>357</v>
      </c>
      <c r="F142" s="85" t="s">
        <v>163</v>
      </c>
      <c r="G142" s="85">
        <v>675498</v>
      </c>
      <c r="H142" s="85">
        <v>1063509248</v>
      </c>
      <c r="I142" s="86" t="s">
        <v>67</v>
      </c>
      <c r="J142" s="85">
        <v>1026314</v>
      </c>
      <c r="K142" s="86" t="s">
        <v>68</v>
      </c>
      <c r="L142" s="86" t="s">
        <v>69</v>
      </c>
      <c r="M142" s="87">
        <v>23534</v>
      </c>
      <c r="N142" s="87">
        <v>34460</v>
      </c>
      <c r="O142" s="102">
        <f t="shared" si="24"/>
        <v>0.68293673824724321</v>
      </c>
      <c r="P142" s="91">
        <f t="shared" si="25"/>
        <v>23534</v>
      </c>
      <c r="Q142" s="92">
        <f t="shared" si="26"/>
        <v>1.7301251636675818E-3</v>
      </c>
      <c r="R142" s="93">
        <f t="shared" si="27"/>
        <v>1.3647430340587049E-3</v>
      </c>
      <c r="S142" s="94">
        <f t="shared" si="28"/>
        <v>822517.07</v>
      </c>
      <c r="T142" s="95">
        <f t="shared" si="29"/>
        <v>223116.93</v>
      </c>
      <c r="U142" s="95">
        <f t="shared" si="30"/>
        <v>334675.39</v>
      </c>
      <c r="V142" s="95">
        <f t="shared" si="31"/>
        <v>304502.03000000003</v>
      </c>
      <c r="W142" s="96">
        <f t="shared" si="32"/>
        <v>1684811.4200000002</v>
      </c>
      <c r="X142" s="89"/>
      <c r="Y142" s="97">
        <f t="shared" si="33"/>
        <v>403781.11</v>
      </c>
      <c r="Z142" s="97">
        <f t="shared" si="34"/>
        <v>403781.11</v>
      </c>
      <c r="AA142" s="97">
        <f t="shared" si="35"/>
        <v>807562.22</v>
      </c>
    </row>
    <row r="143" spans="1:27" s="19" customFormat="1" ht="26.1" customHeight="1" x14ac:dyDescent="0.2">
      <c r="A143" s="85">
        <v>4384</v>
      </c>
      <c r="B143" s="85" t="s">
        <v>381</v>
      </c>
      <c r="C143" s="85" t="s">
        <v>64</v>
      </c>
      <c r="D143" s="85" t="s">
        <v>65</v>
      </c>
      <c r="E143" s="85" t="s">
        <v>382</v>
      </c>
      <c r="F143" s="85" t="s">
        <v>80</v>
      </c>
      <c r="G143" s="85">
        <v>455893</v>
      </c>
      <c r="H143" s="85">
        <v>7513686489</v>
      </c>
      <c r="I143" s="86" t="s">
        <v>67</v>
      </c>
      <c r="J143" s="85">
        <v>1026065</v>
      </c>
      <c r="K143" s="86" t="s">
        <v>68</v>
      </c>
      <c r="L143" s="86" t="s">
        <v>69</v>
      </c>
      <c r="M143" s="108">
        <v>7516</v>
      </c>
      <c r="N143" s="108">
        <v>13804</v>
      </c>
      <c r="O143" s="102">
        <f t="shared" si="24"/>
        <v>0.54447986090988121</v>
      </c>
      <c r="P143" s="91">
        <f t="shared" si="25"/>
        <v>7516</v>
      </c>
      <c r="Q143" s="92">
        <f t="shared" si="26"/>
        <v>5.5254613453410153E-4</v>
      </c>
      <c r="R143" s="93">
        <f t="shared" si="27"/>
        <v>4.3585487566861672E-4</v>
      </c>
      <c r="S143" s="94">
        <f t="shared" si="28"/>
        <v>262685.40999999997</v>
      </c>
      <c r="T143" s="95">
        <f t="shared" si="29"/>
        <v>71256.34</v>
      </c>
      <c r="U143" s="95">
        <f t="shared" si="30"/>
        <v>106884.52</v>
      </c>
      <c r="V143" s="95">
        <f t="shared" si="31"/>
        <v>97248.12</v>
      </c>
      <c r="W143" s="96">
        <f t="shared" si="32"/>
        <v>538074.39</v>
      </c>
      <c r="X143" s="89"/>
      <c r="Y143" s="97">
        <f t="shared" si="33"/>
        <v>128954.65</v>
      </c>
      <c r="Z143" s="97">
        <f t="shared" si="34"/>
        <v>128954.65</v>
      </c>
      <c r="AA143" s="97">
        <f t="shared" si="35"/>
        <v>257909.3</v>
      </c>
    </row>
    <row r="144" spans="1:27" s="19" customFormat="1" ht="26.1" customHeight="1" x14ac:dyDescent="0.2">
      <c r="A144" s="85">
        <v>4386</v>
      </c>
      <c r="B144" s="85" t="s">
        <v>383</v>
      </c>
      <c r="C144" s="85" t="s">
        <v>278</v>
      </c>
      <c r="D144" s="85" t="s">
        <v>65</v>
      </c>
      <c r="E144" s="85" t="s">
        <v>122</v>
      </c>
      <c r="F144" s="85" t="s">
        <v>80</v>
      </c>
      <c r="G144" s="85">
        <v>675483</v>
      </c>
      <c r="H144" s="85">
        <v>1881722890</v>
      </c>
      <c r="I144" s="86" t="s">
        <v>67</v>
      </c>
      <c r="J144" s="85">
        <v>1028844</v>
      </c>
      <c r="K144" s="86" t="s">
        <v>68</v>
      </c>
      <c r="L144" s="86" t="s">
        <v>69</v>
      </c>
      <c r="M144" s="87">
        <v>5229</v>
      </c>
      <c r="N144" s="87">
        <v>9203</v>
      </c>
      <c r="O144" s="102">
        <f t="shared" si="24"/>
        <v>0.56818428773226126</v>
      </c>
      <c r="P144" s="91">
        <f t="shared" si="25"/>
        <v>5229</v>
      </c>
      <c r="Q144" s="92">
        <f t="shared" si="26"/>
        <v>3.8441507949425448E-4</v>
      </c>
      <c r="R144" s="93">
        <f t="shared" si="27"/>
        <v>3.0323112624683297E-4</v>
      </c>
      <c r="S144" s="94">
        <f t="shared" si="28"/>
        <v>182754.39</v>
      </c>
      <c r="T144" s="95">
        <f t="shared" si="29"/>
        <v>49574.17</v>
      </c>
      <c r="U144" s="95">
        <f t="shared" si="30"/>
        <v>74361.25</v>
      </c>
      <c r="V144" s="95">
        <f t="shared" si="31"/>
        <v>67657.05</v>
      </c>
      <c r="W144" s="96">
        <f t="shared" si="32"/>
        <v>374346.86</v>
      </c>
      <c r="X144" s="89"/>
      <c r="Y144" s="97">
        <f t="shared" si="33"/>
        <v>89715.79</v>
      </c>
      <c r="Z144" s="97">
        <f t="shared" si="34"/>
        <v>89715.79</v>
      </c>
      <c r="AA144" s="97">
        <f t="shared" si="35"/>
        <v>179431.58</v>
      </c>
    </row>
    <row r="145" spans="1:27" s="19" customFormat="1" ht="26.1" customHeight="1" x14ac:dyDescent="0.2">
      <c r="A145" s="85">
        <v>4390</v>
      </c>
      <c r="B145" s="85" t="s">
        <v>384</v>
      </c>
      <c r="C145" s="85" t="s">
        <v>140</v>
      </c>
      <c r="D145" s="85" t="s">
        <v>65</v>
      </c>
      <c r="E145" s="85" t="s">
        <v>120</v>
      </c>
      <c r="F145" s="85" t="s">
        <v>92</v>
      </c>
      <c r="G145" s="85">
        <v>675438</v>
      </c>
      <c r="H145" s="85">
        <v>1609997279</v>
      </c>
      <c r="I145" s="86" t="s">
        <v>67</v>
      </c>
      <c r="J145" s="85">
        <v>1026252</v>
      </c>
      <c r="K145" s="86" t="s">
        <v>87</v>
      </c>
      <c r="L145" s="86" t="s">
        <v>88</v>
      </c>
      <c r="M145" s="87">
        <v>28718</v>
      </c>
      <c r="N145" s="87">
        <v>45663</v>
      </c>
      <c r="O145" s="102">
        <f t="shared" si="24"/>
        <v>0.62891181043733435</v>
      </c>
      <c r="P145" s="91">
        <f t="shared" si="25"/>
        <v>28718</v>
      </c>
      <c r="Q145" s="92">
        <f t="shared" si="26"/>
        <v>2.1112320238890802E-3</v>
      </c>
      <c r="R145" s="93">
        <f t="shared" si="27"/>
        <v>1.6653645981175272E-3</v>
      </c>
      <c r="S145" s="94">
        <f t="shared" si="28"/>
        <v>1003698.71</v>
      </c>
      <c r="T145" s="95">
        <f t="shared" si="29"/>
        <v>272264.46000000002</v>
      </c>
      <c r="U145" s="95">
        <f t="shared" si="30"/>
        <v>408396.69</v>
      </c>
      <c r="V145" s="95">
        <f t="shared" si="31"/>
        <v>371576.84</v>
      </c>
      <c r="W145" s="96">
        <f t="shared" si="32"/>
        <v>2055936.7</v>
      </c>
      <c r="X145" s="89"/>
      <c r="Y145" s="97">
        <f t="shared" si="33"/>
        <v>492724.82</v>
      </c>
      <c r="Z145" s="97">
        <f t="shared" si="34"/>
        <v>492724.82</v>
      </c>
      <c r="AA145" s="97">
        <f t="shared" si="35"/>
        <v>985449.64</v>
      </c>
    </row>
    <row r="146" spans="1:27" s="19" customFormat="1" ht="26.1" customHeight="1" x14ac:dyDescent="0.2">
      <c r="A146" s="85">
        <v>4395</v>
      </c>
      <c r="B146" s="85" t="s">
        <v>385</v>
      </c>
      <c r="C146" s="85" t="s">
        <v>386</v>
      </c>
      <c r="D146" s="85" t="s">
        <v>65</v>
      </c>
      <c r="E146" s="85" t="s">
        <v>282</v>
      </c>
      <c r="F146" s="85" t="s">
        <v>80</v>
      </c>
      <c r="G146" s="85">
        <v>675038</v>
      </c>
      <c r="H146" s="85">
        <v>7512569488</v>
      </c>
      <c r="I146" s="86" t="s">
        <v>67</v>
      </c>
      <c r="J146" s="85">
        <v>1026243</v>
      </c>
      <c r="K146" s="86" t="s">
        <v>68</v>
      </c>
      <c r="L146" s="86" t="s">
        <v>69</v>
      </c>
      <c r="M146" s="87">
        <v>9338</v>
      </c>
      <c r="N146" s="87">
        <v>13666</v>
      </c>
      <c r="O146" s="102">
        <f t="shared" si="24"/>
        <v>0.68330162446948628</v>
      </c>
      <c r="P146" s="91">
        <f t="shared" si="25"/>
        <v>9338</v>
      </c>
      <c r="Q146" s="92">
        <f t="shared" si="26"/>
        <v>6.8649225708880253E-4</v>
      </c>
      <c r="R146" s="93">
        <f t="shared" si="27"/>
        <v>5.4151314914762413E-4</v>
      </c>
      <c r="S146" s="94">
        <f t="shared" si="28"/>
        <v>326364.59999999998</v>
      </c>
      <c r="T146" s="95">
        <f t="shared" si="29"/>
        <v>88530.04</v>
      </c>
      <c r="U146" s="95">
        <f t="shared" si="30"/>
        <v>132795.04999999999</v>
      </c>
      <c r="V146" s="95">
        <f t="shared" si="31"/>
        <v>120822.64</v>
      </c>
      <c r="W146" s="96">
        <f t="shared" si="32"/>
        <v>668512.32999999996</v>
      </c>
      <c r="X146" s="89"/>
      <c r="Y146" s="97">
        <f t="shared" si="33"/>
        <v>160215.35</v>
      </c>
      <c r="Z146" s="97">
        <f t="shared" si="34"/>
        <v>160215.35</v>
      </c>
      <c r="AA146" s="97">
        <f t="shared" si="35"/>
        <v>320430.7</v>
      </c>
    </row>
    <row r="147" spans="1:27" s="19" customFormat="1" ht="26.1" customHeight="1" x14ac:dyDescent="0.2">
      <c r="A147" s="85">
        <v>4396</v>
      </c>
      <c r="B147" s="85" t="s">
        <v>387</v>
      </c>
      <c r="C147" s="85" t="s">
        <v>334</v>
      </c>
      <c r="D147" s="85" t="s">
        <v>65</v>
      </c>
      <c r="E147" s="85" t="s">
        <v>206</v>
      </c>
      <c r="F147" s="85" t="s">
        <v>100</v>
      </c>
      <c r="G147" s="85">
        <v>675668</v>
      </c>
      <c r="H147" s="85">
        <v>1407385750</v>
      </c>
      <c r="I147" s="86" t="s">
        <v>67</v>
      </c>
      <c r="J147" s="85">
        <v>1030451</v>
      </c>
      <c r="K147" s="86" t="s">
        <v>87</v>
      </c>
      <c r="L147" s="86" t="s">
        <v>88</v>
      </c>
      <c r="M147" s="87">
        <v>15028</v>
      </c>
      <c r="N147" s="87">
        <v>27055</v>
      </c>
      <c r="O147" s="102">
        <f t="shared" si="24"/>
        <v>0.55546109776381447</v>
      </c>
      <c r="P147" s="91">
        <f t="shared" si="25"/>
        <v>15027.999999999998</v>
      </c>
      <c r="Q147" s="92">
        <f t="shared" si="26"/>
        <v>1.1047982051328468E-3</v>
      </c>
      <c r="R147" s="93">
        <f t="shared" si="27"/>
        <v>8.714777902538546E-4</v>
      </c>
      <c r="S147" s="94">
        <f t="shared" si="28"/>
        <v>525231.01</v>
      </c>
      <c r="T147" s="95">
        <f t="shared" si="29"/>
        <v>142474.76999999999</v>
      </c>
      <c r="U147" s="95">
        <f t="shared" si="30"/>
        <v>213712.15</v>
      </c>
      <c r="V147" s="95">
        <f t="shared" si="31"/>
        <v>194444.48</v>
      </c>
      <c r="W147" s="96">
        <f t="shared" si="32"/>
        <v>1075862.4100000001</v>
      </c>
      <c r="X147" s="89"/>
      <c r="Y147" s="97">
        <f t="shared" si="33"/>
        <v>257840.68</v>
      </c>
      <c r="Z147" s="97">
        <f t="shared" si="34"/>
        <v>257840.68</v>
      </c>
      <c r="AA147" s="97">
        <f t="shared" si="35"/>
        <v>515681.36</v>
      </c>
    </row>
    <row r="148" spans="1:27" s="19" customFormat="1" ht="26.1" customHeight="1" x14ac:dyDescent="0.2">
      <c r="A148" s="85">
        <v>4399</v>
      </c>
      <c r="B148" s="85" t="s">
        <v>388</v>
      </c>
      <c r="C148" s="85" t="s">
        <v>389</v>
      </c>
      <c r="D148" s="85" t="s">
        <v>106</v>
      </c>
      <c r="E148" s="85" t="s">
        <v>390</v>
      </c>
      <c r="F148" s="85" t="s">
        <v>80</v>
      </c>
      <c r="G148" s="85">
        <v>675058</v>
      </c>
      <c r="H148" s="85">
        <v>1811949456</v>
      </c>
      <c r="I148" s="86" t="s">
        <v>67</v>
      </c>
      <c r="J148" s="85">
        <v>1029032</v>
      </c>
      <c r="K148" s="86" t="s">
        <v>68</v>
      </c>
      <c r="L148" s="86" t="s">
        <v>69</v>
      </c>
      <c r="M148" s="87">
        <v>5470</v>
      </c>
      <c r="N148" s="87">
        <v>7009</v>
      </c>
      <c r="O148" s="102">
        <f t="shared" si="24"/>
        <v>0.78042516764160363</v>
      </c>
      <c r="P148" s="91">
        <f t="shared" si="25"/>
        <v>5470</v>
      </c>
      <c r="Q148" s="92">
        <f t="shared" si="26"/>
        <v>0</v>
      </c>
      <c r="R148" s="93">
        <f t="shared" si="27"/>
        <v>3.1720678152040091E-4</v>
      </c>
      <c r="S148" s="94">
        <f t="shared" si="28"/>
        <v>0</v>
      </c>
      <c r="T148" s="95">
        <f t="shared" si="29"/>
        <v>51858.99</v>
      </c>
      <c r="U148" s="95">
        <f t="shared" si="30"/>
        <v>77788.490000000005</v>
      </c>
      <c r="V148" s="95">
        <f t="shared" si="31"/>
        <v>0</v>
      </c>
      <c r="W148" s="96">
        <f t="shared" si="32"/>
        <v>129647.48000000001</v>
      </c>
      <c r="X148" s="89"/>
      <c r="Y148" s="97">
        <f t="shared" si="33"/>
        <v>0</v>
      </c>
      <c r="Z148" s="97">
        <f t="shared" si="34"/>
        <v>0</v>
      </c>
      <c r="AA148" s="97">
        <f t="shared" si="35"/>
        <v>0</v>
      </c>
    </row>
    <row r="149" spans="1:27" s="19" customFormat="1" ht="26.1" customHeight="1" x14ac:dyDescent="0.2">
      <c r="A149" s="85">
        <v>4401</v>
      </c>
      <c r="B149" s="85" t="s">
        <v>391</v>
      </c>
      <c r="C149" s="85" t="s">
        <v>127</v>
      </c>
      <c r="D149" s="85" t="s">
        <v>65</v>
      </c>
      <c r="E149" s="85" t="s">
        <v>96</v>
      </c>
      <c r="F149" s="85" t="s">
        <v>92</v>
      </c>
      <c r="G149" s="85">
        <v>455497</v>
      </c>
      <c r="H149" s="85">
        <v>1933245065</v>
      </c>
      <c r="I149" s="86" t="s">
        <v>67</v>
      </c>
      <c r="J149" s="85">
        <v>1028761</v>
      </c>
      <c r="K149" s="86" t="s">
        <v>87</v>
      </c>
      <c r="L149" s="86" t="s">
        <v>88</v>
      </c>
      <c r="M149" s="87">
        <v>21494</v>
      </c>
      <c r="N149" s="87">
        <v>35006</v>
      </c>
      <c r="O149" s="102">
        <f t="shared" si="24"/>
        <v>0.61400902702393878</v>
      </c>
      <c r="P149" s="91">
        <f t="shared" si="25"/>
        <v>21494</v>
      </c>
      <c r="Q149" s="92">
        <f t="shared" si="26"/>
        <v>1.5801525566359737E-3</v>
      </c>
      <c r="R149" s="93">
        <f t="shared" si="27"/>
        <v>1.2464428815355572E-3</v>
      </c>
      <c r="S149" s="94">
        <f t="shared" si="28"/>
        <v>751218.75</v>
      </c>
      <c r="T149" s="95">
        <f t="shared" si="29"/>
        <v>203776.46</v>
      </c>
      <c r="U149" s="95">
        <f t="shared" si="30"/>
        <v>305664.69</v>
      </c>
      <c r="V149" s="95">
        <f t="shared" si="31"/>
        <v>278106.84999999998</v>
      </c>
      <c r="W149" s="96">
        <f t="shared" si="32"/>
        <v>1538766.75</v>
      </c>
      <c r="X149" s="89"/>
      <c r="Y149" s="97">
        <f t="shared" si="33"/>
        <v>368780.11</v>
      </c>
      <c r="Z149" s="97">
        <f t="shared" si="34"/>
        <v>368780.11</v>
      </c>
      <c r="AA149" s="97">
        <f t="shared" si="35"/>
        <v>737560.22</v>
      </c>
    </row>
    <row r="150" spans="1:27" s="19" customFormat="1" ht="26.1" customHeight="1" x14ac:dyDescent="0.2">
      <c r="A150" s="85">
        <v>4403</v>
      </c>
      <c r="B150" s="85" t="s">
        <v>392</v>
      </c>
      <c r="C150" s="85" t="s">
        <v>393</v>
      </c>
      <c r="D150" s="85" t="s">
        <v>106</v>
      </c>
      <c r="E150" s="85" t="s">
        <v>103</v>
      </c>
      <c r="F150" s="85" t="s">
        <v>103</v>
      </c>
      <c r="G150" s="85">
        <v>675270</v>
      </c>
      <c r="H150" s="85">
        <v>1861943110</v>
      </c>
      <c r="I150" s="86" t="s">
        <v>67</v>
      </c>
      <c r="J150" s="85">
        <v>1028328</v>
      </c>
      <c r="K150" s="86" t="s">
        <v>72</v>
      </c>
      <c r="L150" s="86" t="s">
        <v>73</v>
      </c>
      <c r="M150" s="87">
        <v>9447</v>
      </c>
      <c r="N150" s="87">
        <v>13963</v>
      </c>
      <c r="O150" s="102">
        <f t="shared" si="24"/>
        <v>0.67657380219150609</v>
      </c>
      <c r="P150" s="91">
        <f t="shared" si="25"/>
        <v>9447</v>
      </c>
      <c r="Q150" s="92">
        <f t="shared" si="26"/>
        <v>0</v>
      </c>
      <c r="R150" s="93">
        <f t="shared" si="27"/>
        <v>5.4783408866969428E-4</v>
      </c>
      <c r="S150" s="94">
        <f t="shared" si="28"/>
        <v>0</v>
      </c>
      <c r="T150" s="95">
        <f t="shared" si="29"/>
        <v>89563.42</v>
      </c>
      <c r="U150" s="95">
        <f t="shared" si="30"/>
        <v>134345.13</v>
      </c>
      <c r="V150" s="95">
        <f t="shared" si="31"/>
        <v>0</v>
      </c>
      <c r="W150" s="96">
        <f t="shared" si="32"/>
        <v>223908.55</v>
      </c>
      <c r="X150" s="89"/>
      <c r="Y150" s="97">
        <f t="shared" si="33"/>
        <v>0</v>
      </c>
      <c r="Z150" s="97">
        <f t="shared" si="34"/>
        <v>0</v>
      </c>
      <c r="AA150" s="97">
        <f t="shared" si="35"/>
        <v>0</v>
      </c>
    </row>
    <row r="151" spans="1:27" s="19" customFormat="1" ht="26.1" customHeight="1" x14ac:dyDescent="0.2">
      <c r="A151" s="85">
        <v>4409</v>
      </c>
      <c r="B151" s="85" t="s">
        <v>394</v>
      </c>
      <c r="C151" s="85" t="s">
        <v>395</v>
      </c>
      <c r="D151" s="85" t="s">
        <v>106</v>
      </c>
      <c r="E151" s="85" t="s">
        <v>135</v>
      </c>
      <c r="F151" s="85" t="s">
        <v>135</v>
      </c>
      <c r="G151" s="85">
        <v>675596</v>
      </c>
      <c r="H151" s="85">
        <v>1245839182</v>
      </c>
      <c r="I151" s="86" t="s">
        <v>67</v>
      </c>
      <c r="J151" s="85">
        <v>1003959</v>
      </c>
      <c r="K151" s="86" t="s">
        <v>72</v>
      </c>
      <c r="L151" s="86" t="s">
        <v>73</v>
      </c>
      <c r="M151" s="87">
        <v>1917</v>
      </c>
      <c r="N151" s="87">
        <v>2581</v>
      </c>
      <c r="O151" s="102">
        <f t="shared" si="24"/>
        <v>0.74273537388609068</v>
      </c>
      <c r="P151" s="91">
        <f t="shared" si="25"/>
        <v>1917</v>
      </c>
      <c r="Q151" s="92">
        <f t="shared" si="26"/>
        <v>0</v>
      </c>
      <c r="R151" s="93">
        <f t="shared" si="27"/>
        <v>1.1116734920925202E-4</v>
      </c>
      <c r="S151" s="94">
        <f t="shared" si="28"/>
        <v>0</v>
      </c>
      <c r="T151" s="95">
        <f t="shared" si="29"/>
        <v>18174.349999999999</v>
      </c>
      <c r="U151" s="95">
        <f t="shared" si="30"/>
        <v>27261.52</v>
      </c>
      <c r="V151" s="95">
        <f t="shared" si="31"/>
        <v>0</v>
      </c>
      <c r="W151" s="96">
        <f t="shared" si="32"/>
        <v>45435.869999999995</v>
      </c>
      <c r="X151" s="89"/>
      <c r="Y151" s="97">
        <f t="shared" si="33"/>
        <v>0</v>
      </c>
      <c r="Z151" s="97">
        <f t="shared" si="34"/>
        <v>0</v>
      </c>
      <c r="AA151" s="97">
        <f t="shared" si="35"/>
        <v>0</v>
      </c>
    </row>
    <row r="152" spans="1:27" s="19" customFormat="1" ht="26.1" customHeight="1" x14ac:dyDescent="0.2">
      <c r="A152" s="85">
        <v>4411</v>
      </c>
      <c r="B152" s="85" t="s">
        <v>396</v>
      </c>
      <c r="C152" s="85" t="s">
        <v>90</v>
      </c>
      <c r="D152" s="85" t="s">
        <v>65</v>
      </c>
      <c r="E152" s="85" t="s">
        <v>397</v>
      </c>
      <c r="F152" s="85" t="s">
        <v>92</v>
      </c>
      <c r="G152" s="85">
        <v>676086</v>
      </c>
      <c r="H152" s="85">
        <v>1033508387</v>
      </c>
      <c r="I152" s="86" t="s">
        <v>67</v>
      </c>
      <c r="J152" s="85">
        <v>1030240</v>
      </c>
      <c r="K152" s="86" t="s">
        <v>87</v>
      </c>
      <c r="L152" s="86" t="s">
        <v>88</v>
      </c>
      <c r="M152" s="87">
        <v>8596</v>
      </c>
      <c r="N152" s="87">
        <v>15650</v>
      </c>
      <c r="O152" s="102">
        <f t="shared" si="24"/>
        <v>0.54926517571884981</v>
      </c>
      <c r="P152" s="91">
        <f t="shared" si="25"/>
        <v>8596</v>
      </c>
      <c r="Q152" s="92">
        <f t="shared" si="26"/>
        <v>6.3194339708024698E-4</v>
      </c>
      <c r="R152" s="93">
        <f t="shared" si="27"/>
        <v>4.9848436818087142E-4</v>
      </c>
      <c r="S152" s="94">
        <f t="shared" si="28"/>
        <v>300431.58</v>
      </c>
      <c r="T152" s="95">
        <f t="shared" si="29"/>
        <v>81495.41</v>
      </c>
      <c r="U152" s="95">
        <f t="shared" si="30"/>
        <v>122243.12</v>
      </c>
      <c r="V152" s="95">
        <f t="shared" si="31"/>
        <v>111222.04</v>
      </c>
      <c r="W152" s="96">
        <f t="shared" si="32"/>
        <v>615392.15</v>
      </c>
      <c r="X152" s="89"/>
      <c r="Y152" s="97">
        <f t="shared" si="33"/>
        <v>147484.59</v>
      </c>
      <c r="Z152" s="97">
        <f t="shared" si="34"/>
        <v>147484.59</v>
      </c>
      <c r="AA152" s="97">
        <f t="shared" si="35"/>
        <v>294969.18</v>
      </c>
    </row>
    <row r="153" spans="1:27" s="19" customFormat="1" ht="26.1" customHeight="1" x14ac:dyDescent="0.2">
      <c r="A153" s="85">
        <v>4412</v>
      </c>
      <c r="B153" s="85" t="s">
        <v>398</v>
      </c>
      <c r="C153" s="85" t="s">
        <v>255</v>
      </c>
      <c r="D153" s="85" t="s">
        <v>65</v>
      </c>
      <c r="E153" s="85" t="s">
        <v>399</v>
      </c>
      <c r="F153" s="85" t="s">
        <v>80</v>
      </c>
      <c r="G153" s="85">
        <v>455641</v>
      </c>
      <c r="H153" s="85">
        <v>7512283494</v>
      </c>
      <c r="I153" s="86" t="s">
        <v>67</v>
      </c>
      <c r="J153" s="85">
        <v>1026481</v>
      </c>
      <c r="K153" s="86" t="s">
        <v>68</v>
      </c>
      <c r="L153" s="86" t="s">
        <v>69</v>
      </c>
      <c r="M153" s="87">
        <v>10607</v>
      </c>
      <c r="N153" s="87">
        <v>14567</v>
      </c>
      <c r="O153" s="102">
        <f t="shared" si="24"/>
        <v>0.72815267385185689</v>
      </c>
      <c r="P153" s="91">
        <f t="shared" si="25"/>
        <v>10607</v>
      </c>
      <c r="Q153" s="92">
        <f t="shared" si="26"/>
        <v>7.7978404058052348E-4</v>
      </c>
      <c r="R153" s="93">
        <f t="shared" si="27"/>
        <v>6.1510280284952337E-4</v>
      </c>
      <c r="S153" s="94">
        <f t="shared" si="28"/>
        <v>370716.35</v>
      </c>
      <c r="T153" s="95">
        <f t="shared" si="29"/>
        <v>100560.94</v>
      </c>
      <c r="U153" s="95">
        <f t="shared" si="30"/>
        <v>150841.41</v>
      </c>
      <c r="V153" s="95">
        <f t="shared" si="31"/>
        <v>137241.99</v>
      </c>
      <c r="W153" s="96">
        <f t="shared" si="32"/>
        <v>759360.69</v>
      </c>
      <c r="X153" s="89"/>
      <c r="Y153" s="97">
        <f t="shared" si="33"/>
        <v>181988.03</v>
      </c>
      <c r="Z153" s="97">
        <f t="shared" si="34"/>
        <v>181988.03</v>
      </c>
      <c r="AA153" s="97">
        <f t="shared" si="35"/>
        <v>363976.06</v>
      </c>
    </row>
    <row r="154" spans="1:27" s="19" customFormat="1" ht="26.1" customHeight="1" x14ac:dyDescent="0.2">
      <c r="A154" s="85">
        <v>4413</v>
      </c>
      <c r="B154" s="85" t="s">
        <v>400</v>
      </c>
      <c r="C154" s="85" t="s">
        <v>64</v>
      </c>
      <c r="D154" s="85" t="s">
        <v>65</v>
      </c>
      <c r="E154" s="85" t="s">
        <v>122</v>
      </c>
      <c r="F154" s="85" t="s">
        <v>80</v>
      </c>
      <c r="G154" s="85">
        <v>675035</v>
      </c>
      <c r="H154" s="85">
        <v>7513686489</v>
      </c>
      <c r="I154" s="86" t="s">
        <v>67</v>
      </c>
      <c r="J154" s="85">
        <v>1026315</v>
      </c>
      <c r="K154" s="86" t="s">
        <v>68</v>
      </c>
      <c r="L154" s="86" t="s">
        <v>69</v>
      </c>
      <c r="M154" s="108">
        <f>878+5868</f>
        <v>6746</v>
      </c>
      <c r="N154" s="108">
        <v>12165</v>
      </c>
      <c r="O154" s="102">
        <f t="shared" si="24"/>
        <v>0.55454171804356767</v>
      </c>
      <c r="P154" s="91">
        <f t="shared" si="25"/>
        <v>6746</v>
      </c>
      <c r="Q154" s="92">
        <f t="shared" si="26"/>
        <v>4.9593882697805333E-4</v>
      </c>
      <c r="R154" s="93">
        <f t="shared" si="27"/>
        <v>3.9120236711821294E-4</v>
      </c>
      <c r="S154" s="94">
        <f t="shared" si="28"/>
        <v>235773.78</v>
      </c>
      <c r="T154" s="95">
        <f t="shared" si="29"/>
        <v>63956.27</v>
      </c>
      <c r="U154" s="95">
        <f t="shared" si="30"/>
        <v>95934.399999999994</v>
      </c>
      <c r="V154" s="95">
        <f t="shared" si="31"/>
        <v>87285.23</v>
      </c>
      <c r="W154" s="96">
        <f t="shared" si="32"/>
        <v>482949.67999999993</v>
      </c>
      <c r="X154" s="89"/>
      <c r="Y154" s="97">
        <f t="shared" si="33"/>
        <v>115743.49</v>
      </c>
      <c r="Z154" s="97">
        <f t="shared" si="34"/>
        <v>115743.49</v>
      </c>
      <c r="AA154" s="97">
        <f t="shared" si="35"/>
        <v>231486.98</v>
      </c>
    </row>
    <row r="155" spans="1:27" s="19" customFormat="1" ht="26.1" customHeight="1" x14ac:dyDescent="0.2">
      <c r="A155" s="85">
        <v>4414</v>
      </c>
      <c r="B155" s="85" t="s">
        <v>401</v>
      </c>
      <c r="C155" s="85" t="s">
        <v>402</v>
      </c>
      <c r="D155" s="85" t="s">
        <v>106</v>
      </c>
      <c r="E155" s="85" t="s">
        <v>403</v>
      </c>
      <c r="F155" s="85" t="s">
        <v>80</v>
      </c>
      <c r="G155" s="85">
        <v>675016</v>
      </c>
      <c r="H155" s="85">
        <v>1669746210</v>
      </c>
      <c r="I155" s="86" t="s">
        <v>67</v>
      </c>
      <c r="J155" s="85">
        <v>1020378</v>
      </c>
      <c r="K155" s="86" t="s">
        <v>68</v>
      </c>
      <c r="L155" s="86" t="s">
        <v>69</v>
      </c>
      <c r="M155" s="87">
        <v>15181</v>
      </c>
      <c r="N155" s="87">
        <v>19066</v>
      </c>
      <c r="O155" s="102">
        <f t="shared" si="24"/>
        <v>0.79623413406063148</v>
      </c>
      <c r="P155" s="91">
        <f t="shared" si="25"/>
        <v>15181</v>
      </c>
      <c r="Q155" s="92">
        <f t="shared" si="26"/>
        <v>0</v>
      </c>
      <c r="R155" s="93">
        <f t="shared" si="27"/>
        <v>8.8035030169309077E-4</v>
      </c>
      <c r="S155" s="94">
        <f t="shared" si="28"/>
        <v>0</v>
      </c>
      <c r="T155" s="95">
        <f t="shared" si="29"/>
        <v>143925.29999999999</v>
      </c>
      <c r="U155" s="95">
        <f t="shared" si="30"/>
        <v>215887.95</v>
      </c>
      <c r="V155" s="95">
        <f t="shared" si="31"/>
        <v>0</v>
      </c>
      <c r="W155" s="96">
        <f t="shared" si="32"/>
        <v>359813.25</v>
      </c>
      <c r="X155" s="89"/>
      <c r="Y155" s="97">
        <f t="shared" si="33"/>
        <v>0</v>
      </c>
      <c r="Z155" s="97">
        <f t="shared" si="34"/>
        <v>0</v>
      </c>
      <c r="AA155" s="97">
        <f t="shared" si="35"/>
        <v>0</v>
      </c>
    </row>
    <row r="156" spans="1:27" s="19" customFormat="1" ht="26.1" customHeight="1" x14ac:dyDescent="0.2">
      <c r="A156" s="85">
        <v>4417</v>
      </c>
      <c r="B156" s="85" t="s">
        <v>404</v>
      </c>
      <c r="C156" s="85" t="s">
        <v>405</v>
      </c>
      <c r="D156" s="85" t="s">
        <v>106</v>
      </c>
      <c r="E156" s="85" t="s">
        <v>86</v>
      </c>
      <c r="F156" s="85" t="s">
        <v>86</v>
      </c>
      <c r="G156" s="85">
        <v>675896</v>
      </c>
      <c r="H156" s="85">
        <v>1245709765</v>
      </c>
      <c r="I156" s="86" t="s">
        <v>67</v>
      </c>
      <c r="J156" s="85">
        <v>1030253</v>
      </c>
      <c r="K156" s="86" t="s">
        <v>68</v>
      </c>
      <c r="L156" s="86" t="s">
        <v>69</v>
      </c>
      <c r="M156" s="87">
        <v>12369</v>
      </c>
      <c r="N156" s="87">
        <v>16299</v>
      </c>
      <c r="O156" s="102">
        <f t="shared" si="24"/>
        <v>0.75888091293944415</v>
      </c>
      <c r="P156" s="91">
        <f t="shared" si="25"/>
        <v>12369</v>
      </c>
      <c r="Q156" s="92">
        <f t="shared" si="26"/>
        <v>0</v>
      </c>
      <c r="R156" s="93">
        <f t="shared" si="27"/>
        <v>7.1728166007784997E-4</v>
      </c>
      <c r="S156" s="94">
        <f t="shared" si="28"/>
        <v>0</v>
      </c>
      <c r="T156" s="95">
        <f t="shared" si="29"/>
        <v>117265.8</v>
      </c>
      <c r="U156" s="95">
        <f t="shared" si="30"/>
        <v>175898.69</v>
      </c>
      <c r="V156" s="95">
        <f t="shared" si="31"/>
        <v>0</v>
      </c>
      <c r="W156" s="96">
        <f t="shared" si="32"/>
        <v>293164.49</v>
      </c>
      <c r="X156" s="89"/>
      <c r="Y156" s="97">
        <f t="shared" si="33"/>
        <v>0</v>
      </c>
      <c r="Z156" s="97">
        <f t="shared" si="34"/>
        <v>0</v>
      </c>
      <c r="AA156" s="97">
        <f t="shared" si="35"/>
        <v>0</v>
      </c>
    </row>
    <row r="157" spans="1:27" s="19" customFormat="1" ht="26.1" customHeight="1" x14ac:dyDescent="0.2">
      <c r="A157" s="85">
        <v>4418</v>
      </c>
      <c r="B157" s="85" t="s">
        <v>406</v>
      </c>
      <c r="C157" s="85" t="s">
        <v>64</v>
      </c>
      <c r="D157" s="85" t="s">
        <v>65</v>
      </c>
      <c r="E157" s="85" t="s">
        <v>407</v>
      </c>
      <c r="F157" s="85" t="s">
        <v>100</v>
      </c>
      <c r="G157" s="85">
        <v>455849</v>
      </c>
      <c r="H157" s="85">
        <v>7513686489</v>
      </c>
      <c r="I157" s="86" t="s">
        <v>67</v>
      </c>
      <c r="J157" s="85">
        <v>1026287</v>
      </c>
      <c r="K157" s="86" t="s">
        <v>68</v>
      </c>
      <c r="L157" s="86" t="s">
        <v>69</v>
      </c>
      <c r="M157" s="87">
        <v>32835</v>
      </c>
      <c r="N157" s="87">
        <v>50107</v>
      </c>
      <c r="O157" s="102">
        <f t="shared" si="24"/>
        <v>0.65529766300117753</v>
      </c>
      <c r="P157" s="91">
        <f t="shared" si="25"/>
        <v>32835</v>
      </c>
      <c r="Q157" s="92">
        <f t="shared" si="26"/>
        <v>2.4138973293543406E-3</v>
      </c>
      <c r="R157" s="93">
        <f t="shared" si="27"/>
        <v>1.9041105431850758E-3</v>
      </c>
      <c r="S157" s="94">
        <f t="shared" si="28"/>
        <v>1147588.52</v>
      </c>
      <c r="T157" s="95">
        <f t="shared" si="29"/>
        <v>311296.18</v>
      </c>
      <c r="U157" s="95">
        <f t="shared" si="30"/>
        <v>466944.27</v>
      </c>
      <c r="V157" s="95">
        <f t="shared" si="31"/>
        <v>424845.93</v>
      </c>
      <c r="W157" s="96">
        <f t="shared" si="32"/>
        <v>2350674.9</v>
      </c>
      <c r="X157" s="89"/>
      <c r="Y157" s="97">
        <f t="shared" si="33"/>
        <v>563361.63</v>
      </c>
      <c r="Z157" s="97">
        <f t="shared" si="34"/>
        <v>563361.63</v>
      </c>
      <c r="AA157" s="97">
        <f t="shared" si="35"/>
        <v>1126723.26</v>
      </c>
    </row>
    <row r="158" spans="1:27" s="19" customFormat="1" ht="26.1" customHeight="1" x14ac:dyDescent="0.2">
      <c r="A158" s="85">
        <v>4420</v>
      </c>
      <c r="B158" s="85" t="s">
        <v>408</v>
      </c>
      <c r="C158" s="85" t="s">
        <v>140</v>
      </c>
      <c r="D158" s="85" t="s">
        <v>65</v>
      </c>
      <c r="E158" s="85" t="s">
        <v>209</v>
      </c>
      <c r="F158" s="85" t="s">
        <v>66</v>
      </c>
      <c r="G158" s="85">
        <v>455486</v>
      </c>
      <c r="H158" s="85">
        <v>1366963654</v>
      </c>
      <c r="I158" s="86" t="s">
        <v>67</v>
      </c>
      <c r="J158" s="85">
        <v>1029295</v>
      </c>
      <c r="K158" s="86" t="s">
        <v>68</v>
      </c>
      <c r="L158" s="86" t="s">
        <v>69</v>
      </c>
      <c r="M158" s="87">
        <v>19028</v>
      </c>
      <c r="N158" s="87">
        <v>31580</v>
      </c>
      <c r="O158" s="102">
        <f t="shared" si="24"/>
        <v>0.60253324889170357</v>
      </c>
      <c r="P158" s="91">
        <f t="shared" si="25"/>
        <v>19028</v>
      </c>
      <c r="Q158" s="92">
        <f t="shared" si="26"/>
        <v>1.3988621404889413E-3</v>
      </c>
      <c r="R158" s="93">
        <f t="shared" si="27"/>
        <v>1.1034388736325758E-3</v>
      </c>
      <c r="S158" s="94">
        <f t="shared" si="28"/>
        <v>665031.65</v>
      </c>
      <c r="T158" s="95">
        <f t="shared" si="29"/>
        <v>180397.25</v>
      </c>
      <c r="U158" s="95">
        <f t="shared" si="30"/>
        <v>270595.87</v>
      </c>
      <c r="V158" s="95">
        <f t="shared" si="31"/>
        <v>246199.74</v>
      </c>
      <c r="W158" s="96">
        <f t="shared" si="32"/>
        <v>1362224.51</v>
      </c>
      <c r="X158" s="89"/>
      <c r="Y158" s="97">
        <f t="shared" si="33"/>
        <v>326470.08</v>
      </c>
      <c r="Z158" s="97">
        <f t="shared" si="34"/>
        <v>326470.08</v>
      </c>
      <c r="AA158" s="97">
        <f t="shared" si="35"/>
        <v>652940.16</v>
      </c>
    </row>
    <row r="159" spans="1:27" s="19" customFormat="1" ht="26.1" customHeight="1" x14ac:dyDescent="0.2">
      <c r="A159" s="85">
        <v>4421</v>
      </c>
      <c r="B159" s="85" t="s">
        <v>409</v>
      </c>
      <c r="C159" s="85" t="s">
        <v>352</v>
      </c>
      <c r="D159" s="85" t="s">
        <v>65</v>
      </c>
      <c r="E159" s="85" t="s">
        <v>410</v>
      </c>
      <c r="F159" s="85" t="s">
        <v>80</v>
      </c>
      <c r="G159" s="85">
        <v>675042</v>
      </c>
      <c r="H159" s="85">
        <v>1861891186</v>
      </c>
      <c r="I159" s="86" t="s">
        <v>67</v>
      </c>
      <c r="J159" s="85">
        <v>1026277</v>
      </c>
      <c r="K159" s="86" t="s">
        <v>68</v>
      </c>
      <c r="L159" s="86" t="s">
        <v>69</v>
      </c>
      <c r="M159" s="87">
        <v>10019</v>
      </c>
      <c r="N159" s="87">
        <v>16523</v>
      </c>
      <c r="O159" s="102">
        <f t="shared" si="24"/>
        <v>0.60636688252738602</v>
      </c>
      <c r="P159" s="91">
        <f t="shared" si="25"/>
        <v>10019</v>
      </c>
      <c r="Q159" s="92">
        <f t="shared" si="26"/>
        <v>7.3655664208317762E-4</v>
      </c>
      <c r="R159" s="93">
        <f t="shared" si="27"/>
        <v>5.8100452359285135E-4</v>
      </c>
      <c r="S159" s="94">
        <f t="shared" si="28"/>
        <v>350165.66</v>
      </c>
      <c r="T159" s="95">
        <f t="shared" si="29"/>
        <v>94986.34</v>
      </c>
      <c r="U159" s="95">
        <f t="shared" si="30"/>
        <v>142479.51</v>
      </c>
      <c r="V159" s="95">
        <f t="shared" si="31"/>
        <v>129633.97</v>
      </c>
      <c r="W159" s="96">
        <f t="shared" si="32"/>
        <v>717265.48</v>
      </c>
      <c r="X159" s="89"/>
      <c r="Y159" s="97">
        <f t="shared" si="33"/>
        <v>171899.5</v>
      </c>
      <c r="Z159" s="97">
        <f t="shared" si="34"/>
        <v>171899.5</v>
      </c>
      <c r="AA159" s="97">
        <f t="shared" si="35"/>
        <v>343799</v>
      </c>
    </row>
    <row r="160" spans="1:27" s="19" customFormat="1" ht="26.1" customHeight="1" x14ac:dyDescent="0.2">
      <c r="A160" s="85">
        <v>4425</v>
      </c>
      <c r="B160" s="85" t="s">
        <v>411</v>
      </c>
      <c r="C160" s="85" t="s">
        <v>119</v>
      </c>
      <c r="D160" s="85" t="s">
        <v>65</v>
      </c>
      <c r="E160" s="85" t="s">
        <v>412</v>
      </c>
      <c r="F160" s="85" t="s">
        <v>92</v>
      </c>
      <c r="G160" s="85">
        <v>675311</v>
      </c>
      <c r="H160" s="85">
        <v>1588071971</v>
      </c>
      <c r="I160" s="86" t="s">
        <v>67</v>
      </c>
      <c r="J160" s="85">
        <v>1026191</v>
      </c>
      <c r="K160" s="86" t="s">
        <v>68</v>
      </c>
      <c r="L160" s="86" t="s">
        <v>69</v>
      </c>
      <c r="M160" s="87">
        <v>8797</v>
      </c>
      <c r="N160" s="87">
        <v>14263</v>
      </c>
      <c r="O160" s="102">
        <f t="shared" si="24"/>
        <v>0.61677066535791913</v>
      </c>
      <c r="P160" s="91">
        <f t="shared" si="25"/>
        <v>8797</v>
      </c>
      <c r="Q160" s="92">
        <f t="shared" si="26"/>
        <v>6.467201098318908E-4</v>
      </c>
      <c r="R160" s="93">
        <f t="shared" si="27"/>
        <v>5.1014041262065213E-4</v>
      </c>
      <c r="S160" s="94">
        <f t="shared" si="28"/>
        <v>307456.56</v>
      </c>
      <c r="T160" s="95">
        <f t="shared" si="29"/>
        <v>83401.02</v>
      </c>
      <c r="U160" s="95">
        <f t="shared" si="30"/>
        <v>125101.53</v>
      </c>
      <c r="V160" s="95">
        <f t="shared" si="31"/>
        <v>113822.74</v>
      </c>
      <c r="W160" s="96">
        <f t="shared" si="32"/>
        <v>629781.85</v>
      </c>
      <c r="X160" s="89"/>
      <c r="Y160" s="97">
        <f t="shared" si="33"/>
        <v>150933.22</v>
      </c>
      <c r="Z160" s="97">
        <f t="shared" si="34"/>
        <v>150933.22</v>
      </c>
      <c r="AA160" s="97">
        <f t="shared" si="35"/>
        <v>301866.44</v>
      </c>
    </row>
    <row r="161" spans="1:27" s="19" customFormat="1" ht="26.1" customHeight="1" x14ac:dyDescent="0.2">
      <c r="A161" s="85">
        <v>4426</v>
      </c>
      <c r="B161" s="85" t="s">
        <v>413</v>
      </c>
      <c r="C161" s="85" t="s">
        <v>414</v>
      </c>
      <c r="D161" s="85" t="s">
        <v>106</v>
      </c>
      <c r="E161" s="85" t="s">
        <v>66</v>
      </c>
      <c r="F161" s="85" t="s">
        <v>66</v>
      </c>
      <c r="G161" s="85">
        <v>455748</v>
      </c>
      <c r="H161" s="85">
        <v>7560042214</v>
      </c>
      <c r="I161" s="86" t="s">
        <v>67</v>
      </c>
      <c r="J161" s="85">
        <v>1030489</v>
      </c>
      <c r="K161" s="86" t="s">
        <v>72</v>
      </c>
      <c r="L161" s="86" t="s">
        <v>73</v>
      </c>
      <c r="M161" s="87">
        <v>27049</v>
      </c>
      <c r="N161" s="87">
        <v>34485</v>
      </c>
      <c r="O161" s="102">
        <f t="shared" si="24"/>
        <v>0.78437001594896327</v>
      </c>
      <c r="P161" s="91">
        <f t="shared" si="25"/>
        <v>27048.999999999996</v>
      </c>
      <c r="Q161" s="92">
        <f t="shared" si="26"/>
        <v>0</v>
      </c>
      <c r="R161" s="93">
        <f t="shared" si="27"/>
        <v>1.5685788360777558E-3</v>
      </c>
      <c r="S161" s="94">
        <f t="shared" si="28"/>
        <v>0</v>
      </c>
      <c r="T161" s="95">
        <f t="shared" si="29"/>
        <v>256441.31</v>
      </c>
      <c r="U161" s="95">
        <f t="shared" si="30"/>
        <v>384661.96</v>
      </c>
      <c r="V161" s="95">
        <f t="shared" si="31"/>
        <v>0</v>
      </c>
      <c r="W161" s="96">
        <f t="shared" si="32"/>
        <v>641103.27</v>
      </c>
      <c r="X161" s="89"/>
      <c r="Y161" s="97">
        <f t="shared" si="33"/>
        <v>0</v>
      </c>
      <c r="Z161" s="97">
        <f t="shared" si="34"/>
        <v>0</v>
      </c>
      <c r="AA161" s="97">
        <f t="shared" si="35"/>
        <v>0</v>
      </c>
    </row>
    <row r="162" spans="1:27" s="19" customFormat="1" ht="26.1" customHeight="1" x14ac:dyDescent="0.2">
      <c r="A162" s="85">
        <v>4428</v>
      </c>
      <c r="B162" s="85" t="s">
        <v>415</v>
      </c>
      <c r="C162" s="85" t="s">
        <v>119</v>
      </c>
      <c r="D162" s="85" t="s">
        <v>65</v>
      </c>
      <c r="E162" s="85" t="s">
        <v>416</v>
      </c>
      <c r="F162" s="85" t="s">
        <v>100</v>
      </c>
      <c r="G162" s="85">
        <v>675624</v>
      </c>
      <c r="H162" s="85">
        <v>1386184190</v>
      </c>
      <c r="I162" s="86" t="s">
        <v>67</v>
      </c>
      <c r="J162" s="85">
        <v>1028846</v>
      </c>
      <c r="K162" s="86" t="s">
        <v>68</v>
      </c>
      <c r="L162" s="86" t="s">
        <v>69</v>
      </c>
      <c r="M162" s="108">
        <f>976+11263</f>
        <v>12239</v>
      </c>
      <c r="N162" s="108">
        <v>17322</v>
      </c>
      <c r="O162" s="102">
        <f t="shared" si="24"/>
        <v>0.70655813416464608</v>
      </c>
      <c r="P162" s="91">
        <f t="shared" si="25"/>
        <v>12239.000000000002</v>
      </c>
      <c r="Q162" s="92">
        <f t="shared" si="26"/>
        <v>8.9976212620581015E-4</v>
      </c>
      <c r="R162" s="93">
        <f t="shared" si="27"/>
        <v>7.097429248680416E-4</v>
      </c>
      <c r="S162" s="94">
        <f t="shared" si="28"/>
        <v>427755.01</v>
      </c>
      <c r="T162" s="95">
        <f t="shared" si="29"/>
        <v>116033.32</v>
      </c>
      <c r="U162" s="95">
        <f t="shared" si="30"/>
        <v>174049.97</v>
      </c>
      <c r="V162" s="95">
        <f t="shared" si="31"/>
        <v>158358.13</v>
      </c>
      <c r="W162" s="96">
        <f t="shared" si="32"/>
        <v>876196.43</v>
      </c>
      <c r="X162" s="89"/>
      <c r="Y162" s="97">
        <f t="shared" si="33"/>
        <v>209988.82</v>
      </c>
      <c r="Z162" s="97">
        <f t="shared" si="34"/>
        <v>209988.82</v>
      </c>
      <c r="AA162" s="97">
        <f t="shared" si="35"/>
        <v>419977.64</v>
      </c>
    </row>
    <row r="163" spans="1:27" s="19" customFormat="1" ht="26.1" customHeight="1" x14ac:dyDescent="0.2">
      <c r="A163" s="85">
        <v>4429</v>
      </c>
      <c r="B163" s="85" t="s">
        <v>417</v>
      </c>
      <c r="C163" s="85" t="s">
        <v>71</v>
      </c>
      <c r="D163" s="85" t="s">
        <v>65</v>
      </c>
      <c r="E163" s="85" t="s">
        <v>66</v>
      </c>
      <c r="F163" s="85" t="s">
        <v>66</v>
      </c>
      <c r="G163" s="85">
        <v>455895</v>
      </c>
      <c r="H163" s="85">
        <v>1376254052</v>
      </c>
      <c r="I163" s="86" t="s">
        <v>67</v>
      </c>
      <c r="J163" s="85">
        <v>1015188</v>
      </c>
      <c r="K163" s="86" t="s">
        <v>72</v>
      </c>
      <c r="L163" s="86" t="s">
        <v>73</v>
      </c>
      <c r="M163" s="87">
        <v>46127</v>
      </c>
      <c r="N163" s="87">
        <v>58932</v>
      </c>
      <c r="O163" s="102">
        <f t="shared" si="24"/>
        <v>0.78271567230027828</v>
      </c>
      <c r="P163" s="91">
        <f t="shared" si="25"/>
        <v>46127</v>
      </c>
      <c r="Q163" s="92">
        <f t="shared" si="26"/>
        <v>3.3910717865426425E-3</v>
      </c>
      <c r="R163" s="93">
        <f t="shared" si="27"/>
        <v>2.6749172232525655E-3</v>
      </c>
      <c r="S163" s="94">
        <f t="shared" si="28"/>
        <v>1612146.05</v>
      </c>
      <c r="T163" s="95">
        <f t="shared" si="29"/>
        <v>437312.59</v>
      </c>
      <c r="U163" s="95">
        <f t="shared" si="30"/>
        <v>655968.88</v>
      </c>
      <c r="V163" s="95">
        <f t="shared" si="31"/>
        <v>596828.63</v>
      </c>
      <c r="W163" s="96">
        <f t="shared" si="32"/>
        <v>3302256.15</v>
      </c>
      <c r="X163" s="89"/>
      <c r="Y163" s="97">
        <f t="shared" si="33"/>
        <v>791417.15</v>
      </c>
      <c r="Z163" s="97">
        <f t="shared" si="34"/>
        <v>791417.15</v>
      </c>
      <c r="AA163" s="97">
        <f t="shared" si="35"/>
        <v>1582834.3</v>
      </c>
    </row>
    <row r="164" spans="1:27" s="19" customFormat="1" ht="26.1" customHeight="1" x14ac:dyDescent="0.2">
      <c r="A164" s="85">
        <v>4430</v>
      </c>
      <c r="B164" s="85" t="s">
        <v>418</v>
      </c>
      <c r="C164" s="85" t="s">
        <v>419</v>
      </c>
      <c r="D164" s="85" t="s">
        <v>65</v>
      </c>
      <c r="E164" s="85" t="s">
        <v>420</v>
      </c>
      <c r="F164" s="85" t="s">
        <v>66</v>
      </c>
      <c r="G164" s="85">
        <v>675996</v>
      </c>
      <c r="H164" s="85">
        <v>1649651373</v>
      </c>
      <c r="I164" s="86" t="s">
        <v>67</v>
      </c>
      <c r="J164" s="85">
        <v>1027009</v>
      </c>
      <c r="K164" s="86" t="s">
        <v>72</v>
      </c>
      <c r="L164" s="86" t="s">
        <v>73</v>
      </c>
      <c r="M164" s="87">
        <v>11202</v>
      </c>
      <c r="N164" s="87">
        <v>19238</v>
      </c>
      <c r="O164" s="102">
        <f t="shared" si="24"/>
        <v>0.58228506081713272</v>
      </c>
      <c r="P164" s="91">
        <f t="shared" si="25"/>
        <v>11202</v>
      </c>
      <c r="Q164" s="92">
        <f t="shared" si="26"/>
        <v>8.2352605096474261E-4</v>
      </c>
      <c r="R164" s="93">
        <f t="shared" si="27"/>
        <v>6.4960701400210814E-4</v>
      </c>
      <c r="S164" s="94">
        <f t="shared" si="28"/>
        <v>391511.7</v>
      </c>
      <c r="T164" s="95">
        <f t="shared" si="29"/>
        <v>106201.91</v>
      </c>
      <c r="U164" s="95">
        <f t="shared" si="30"/>
        <v>159302.87</v>
      </c>
      <c r="V164" s="95">
        <f t="shared" si="31"/>
        <v>144940.57999999999</v>
      </c>
      <c r="W164" s="96">
        <f t="shared" si="32"/>
        <v>801957.05999999994</v>
      </c>
      <c r="X164" s="89"/>
      <c r="Y164" s="97">
        <f t="shared" si="33"/>
        <v>192196.65</v>
      </c>
      <c r="Z164" s="97">
        <f t="shared" si="34"/>
        <v>192196.65</v>
      </c>
      <c r="AA164" s="97">
        <f t="shared" si="35"/>
        <v>384393.3</v>
      </c>
    </row>
    <row r="165" spans="1:27" s="19" customFormat="1" ht="26.1" customHeight="1" x14ac:dyDescent="0.2">
      <c r="A165" s="85">
        <v>4432</v>
      </c>
      <c r="B165" s="85" t="s">
        <v>421</v>
      </c>
      <c r="C165" s="85" t="s">
        <v>362</v>
      </c>
      <c r="D165" s="85" t="s">
        <v>65</v>
      </c>
      <c r="E165" s="85" t="s">
        <v>66</v>
      </c>
      <c r="F165" s="85" t="s">
        <v>66</v>
      </c>
      <c r="G165" s="85">
        <v>675820</v>
      </c>
      <c r="H165" s="85">
        <v>1285663146</v>
      </c>
      <c r="I165" s="86" t="s">
        <v>67</v>
      </c>
      <c r="J165" s="85">
        <v>1000765</v>
      </c>
      <c r="K165" s="86" t="s">
        <v>72</v>
      </c>
      <c r="L165" s="86" t="s">
        <v>73</v>
      </c>
      <c r="M165" s="87">
        <v>16392</v>
      </c>
      <c r="N165" s="87">
        <v>23425</v>
      </c>
      <c r="O165" s="102">
        <f t="shared" si="24"/>
        <v>0.69976520811099252</v>
      </c>
      <c r="P165" s="91">
        <f t="shared" si="25"/>
        <v>16392</v>
      </c>
      <c r="Q165" s="92">
        <f t="shared" si="26"/>
        <v>1.2050740070892751E-3</v>
      </c>
      <c r="R165" s="93">
        <f t="shared" si="27"/>
        <v>9.5057651968599851E-4</v>
      </c>
      <c r="S165" s="94">
        <f t="shared" si="28"/>
        <v>572903.03</v>
      </c>
      <c r="T165" s="95">
        <f t="shared" si="29"/>
        <v>155406.32999999999</v>
      </c>
      <c r="U165" s="95">
        <f t="shared" si="30"/>
        <v>233109.5</v>
      </c>
      <c r="V165" s="95">
        <f t="shared" si="31"/>
        <v>212093.03</v>
      </c>
      <c r="W165" s="96">
        <f t="shared" si="32"/>
        <v>1173511.8899999999</v>
      </c>
      <c r="X165" s="89"/>
      <c r="Y165" s="97">
        <f t="shared" si="33"/>
        <v>281243.3</v>
      </c>
      <c r="Z165" s="97">
        <f t="shared" si="34"/>
        <v>281243.3</v>
      </c>
      <c r="AA165" s="97">
        <f t="shared" si="35"/>
        <v>562486.6</v>
      </c>
    </row>
    <row r="166" spans="1:27" s="19" customFormat="1" ht="26.1" customHeight="1" x14ac:dyDescent="0.2">
      <c r="A166" s="85">
        <v>4434</v>
      </c>
      <c r="B166" s="85" t="s">
        <v>422</v>
      </c>
      <c r="C166" s="85" t="s">
        <v>423</v>
      </c>
      <c r="D166" s="85" t="s">
        <v>106</v>
      </c>
      <c r="E166" s="85" t="s">
        <v>149</v>
      </c>
      <c r="F166" s="85" t="s">
        <v>92</v>
      </c>
      <c r="G166" s="85">
        <v>675518</v>
      </c>
      <c r="H166" s="85">
        <v>4627595623</v>
      </c>
      <c r="I166" s="86" t="s">
        <v>67</v>
      </c>
      <c r="J166" s="85">
        <v>1025476</v>
      </c>
      <c r="K166" s="86" t="s">
        <v>72</v>
      </c>
      <c r="L166" s="86" t="s">
        <v>73</v>
      </c>
      <c r="M166" s="87">
        <v>12999</v>
      </c>
      <c r="N166" s="87">
        <v>17844</v>
      </c>
      <c r="O166" s="102">
        <f t="shared" si="24"/>
        <v>0.72848016139878946</v>
      </c>
      <c r="P166" s="91">
        <f t="shared" si="25"/>
        <v>12999</v>
      </c>
      <c r="Q166" s="92">
        <f t="shared" si="26"/>
        <v>0</v>
      </c>
      <c r="R166" s="93">
        <f t="shared" si="27"/>
        <v>7.5381553070999854E-4</v>
      </c>
      <c r="S166" s="94">
        <f t="shared" si="28"/>
        <v>0</v>
      </c>
      <c r="T166" s="95">
        <f t="shared" si="29"/>
        <v>123238.59</v>
      </c>
      <c r="U166" s="95">
        <f t="shared" si="30"/>
        <v>184857.88</v>
      </c>
      <c r="V166" s="95">
        <f t="shared" si="31"/>
        <v>0</v>
      </c>
      <c r="W166" s="96">
        <f t="shared" si="32"/>
        <v>308096.46999999997</v>
      </c>
      <c r="X166" s="89"/>
      <c r="Y166" s="97">
        <f t="shared" si="33"/>
        <v>0</v>
      </c>
      <c r="Z166" s="97">
        <f t="shared" si="34"/>
        <v>0</v>
      </c>
      <c r="AA166" s="97">
        <f t="shared" si="35"/>
        <v>0</v>
      </c>
    </row>
    <row r="167" spans="1:27" s="19" customFormat="1" ht="26.1" customHeight="1" x14ac:dyDescent="0.2">
      <c r="A167" s="85">
        <v>4436</v>
      </c>
      <c r="B167" s="85" t="s">
        <v>424</v>
      </c>
      <c r="C167" s="85" t="s">
        <v>334</v>
      </c>
      <c r="D167" s="85" t="s">
        <v>65</v>
      </c>
      <c r="E167" s="85" t="s">
        <v>66</v>
      </c>
      <c r="F167" s="85" t="s">
        <v>66</v>
      </c>
      <c r="G167" s="85">
        <v>675790</v>
      </c>
      <c r="H167" s="85">
        <v>1497359590</v>
      </c>
      <c r="I167" s="86" t="s">
        <v>81</v>
      </c>
      <c r="J167" s="85">
        <v>1004874</v>
      </c>
      <c r="K167" s="86" t="s">
        <v>72</v>
      </c>
      <c r="L167" s="86" t="s">
        <v>73</v>
      </c>
      <c r="M167" s="87">
        <v>16198</v>
      </c>
      <c r="N167" s="87">
        <v>22049</v>
      </c>
      <c r="O167" s="102">
        <f t="shared" si="24"/>
        <v>0.73463649145085941</v>
      </c>
      <c r="P167" s="91">
        <f t="shared" si="25"/>
        <v>16198</v>
      </c>
      <c r="Q167" s="92">
        <f t="shared" si="26"/>
        <v>1.1908119062245045E-3</v>
      </c>
      <c r="R167" s="93">
        <f t="shared" si="27"/>
        <v>9.3932640714213054E-4</v>
      </c>
      <c r="S167" s="94">
        <f t="shared" si="28"/>
        <v>566122.69999999995</v>
      </c>
      <c r="T167" s="95">
        <f t="shared" si="29"/>
        <v>153567.09</v>
      </c>
      <c r="U167" s="95">
        <f t="shared" si="30"/>
        <v>230350.64</v>
      </c>
      <c r="V167" s="95">
        <f t="shared" si="31"/>
        <v>209582.9</v>
      </c>
      <c r="W167" s="96">
        <f t="shared" si="32"/>
        <v>1159623.3299999998</v>
      </c>
      <c r="X167" s="89"/>
      <c r="Y167" s="97">
        <f t="shared" si="33"/>
        <v>277914.78000000003</v>
      </c>
      <c r="Z167" s="97">
        <f t="shared" si="34"/>
        <v>277914.78000000003</v>
      </c>
      <c r="AA167" s="97">
        <f t="shared" si="35"/>
        <v>555829.56000000006</v>
      </c>
    </row>
    <row r="168" spans="1:27" s="19" customFormat="1" ht="26.1" customHeight="1" x14ac:dyDescent="0.2">
      <c r="A168" s="85">
        <v>4441</v>
      </c>
      <c r="B168" s="85" t="s">
        <v>425</v>
      </c>
      <c r="C168" s="85" t="s">
        <v>426</v>
      </c>
      <c r="D168" s="85" t="s">
        <v>65</v>
      </c>
      <c r="E168" s="85" t="s">
        <v>427</v>
      </c>
      <c r="F168" s="85" t="s">
        <v>100</v>
      </c>
      <c r="G168" s="85">
        <v>675519</v>
      </c>
      <c r="H168" s="85">
        <v>1124733001</v>
      </c>
      <c r="I168" s="86" t="s">
        <v>67</v>
      </c>
      <c r="J168" s="85">
        <v>1028623</v>
      </c>
      <c r="K168" s="86" t="s">
        <v>72</v>
      </c>
      <c r="L168" s="86" t="s">
        <v>73</v>
      </c>
      <c r="M168" s="87">
        <v>17743</v>
      </c>
      <c r="N168" s="87">
        <v>26985</v>
      </c>
      <c r="O168" s="102">
        <f t="shared" si="24"/>
        <v>0.65751343338891977</v>
      </c>
      <c r="P168" s="91">
        <f t="shared" si="25"/>
        <v>17743</v>
      </c>
      <c r="Q168" s="92">
        <f t="shared" si="26"/>
        <v>1.304394101255796E-3</v>
      </c>
      <c r="R168" s="93">
        <f t="shared" si="27"/>
        <v>1.0289213755971616E-3</v>
      </c>
      <c r="S168" s="94">
        <f t="shared" si="28"/>
        <v>620120.69999999995</v>
      </c>
      <c r="T168" s="95">
        <f t="shared" si="29"/>
        <v>168214.65</v>
      </c>
      <c r="U168" s="95">
        <f t="shared" si="30"/>
        <v>252321.98</v>
      </c>
      <c r="V168" s="95">
        <f t="shared" si="31"/>
        <v>229573.36</v>
      </c>
      <c r="W168" s="96">
        <f t="shared" si="32"/>
        <v>1270230.69</v>
      </c>
      <c r="X168" s="89"/>
      <c r="Y168" s="97">
        <f t="shared" si="33"/>
        <v>304422.89</v>
      </c>
      <c r="Z168" s="97">
        <f t="shared" si="34"/>
        <v>304422.89</v>
      </c>
      <c r="AA168" s="97">
        <f t="shared" si="35"/>
        <v>608845.78</v>
      </c>
    </row>
    <row r="169" spans="1:27" s="19" customFormat="1" ht="26.1" customHeight="1" x14ac:dyDescent="0.2">
      <c r="A169" s="85">
        <v>4445</v>
      </c>
      <c r="B169" s="85" t="s">
        <v>428</v>
      </c>
      <c r="C169" s="85" t="s">
        <v>429</v>
      </c>
      <c r="D169" s="85" t="s">
        <v>65</v>
      </c>
      <c r="E169" s="85" t="s">
        <v>430</v>
      </c>
      <c r="F169" s="85" t="s">
        <v>80</v>
      </c>
      <c r="G169" s="85">
        <v>675614</v>
      </c>
      <c r="H169" s="85">
        <v>2605212203</v>
      </c>
      <c r="I169" s="86" t="s">
        <v>67</v>
      </c>
      <c r="J169" s="85">
        <v>1015186</v>
      </c>
      <c r="K169" s="86" t="s">
        <v>72</v>
      </c>
      <c r="L169" s="86" t="s">
        <v>73</v>
      </c>
      <c r="M169" s="87">
        <v>9038</v>
      </c>
      <c r="N169" s="87">
        <v>16079</v>
      </c>
      <c r="O169" s="102">
        <f t="shared" si="24"/>
        <v>0.56209963306175759</v>
      </c>
      <c r="P169" s="91">
        <f t="shared" si="25"/>
        <v>9038</v>
      </c>
      <c r="Q169" s="92">
        <f t="shared" si="26"/>
        <v>6.6443746193709549E-4</v>
      </c>
      <c r="R169" s="93">
        <f t="shared" si="27"/>
        <v>5.2411606789422001E-4</v>
      </c>
      <c r="S169" s="94">
        <f t="shared" si="28"/>
        <v>315879.55</v>
      </c>
      <c r="T169" s="95">
        <f t="shared" si="29"/>
        <v>85685.85</v>
      </c>
      <c r="U169" s="95">
        <f t="shared" si="30"/>
        <v>128528.77</v>
      </c>
      <c r="V169" s="95">
        <f t="shared" si="31"/>
        <v>116940.99</v>
      </c>
      <c r="W169" s="96">
        <f t="shared" si="32"/>
        <v>647035.16</v>
      </c>
      <c r="X169" s="89"/>
      <c r="Y169" s="97">
        <f t="shared" si="33"/>
        <v>155068.14000000001</v>
      </c>
      <c r="Z169" s="97">
        <f t="shared" si="34"/>
        <v>155068.14000000001</v>
      </c>
      <c r="AA169" s="97">
        <f t="shared" si="35"/>
        <v>310136.28000000003</v>
      </c>
    </row>
    <row r="170" spans="1:27" s="19" customFormat="1" ht="26.1" customHeight="1" x14ac:dyDescent="0.2">
      <c r="A170" s="85">
        <v>4446</v>
      </c>
      <c r="B170" s="85" t="s">
        <v>431</v>
      </c>
      <c r="C170" s="85" t="s">
        <v>432</v>
      </c>
      <c r="D170" s="85" t="s">
        <v>106</v>
      </c>
      <c r="E170" s="85" t="s">
        <v>76</v>
      </c>
      <c r="F170" s="85" t="s">
        <v>76</v>
      </c>
      <c r="G170" s="85">
        <v>675078</v>
      </c>
      <c r="H170" s="85">
        <v>4647019877</v>
      </c>
      <c r="I170" s="86" t="s">
        <v>67</v>
      </c>
      <c r="J170" s="85">
        <v>1031251</v>
      </c>
      <c r="K170" s="86" t="s">
        <v>276</v>
      </c>
      <c r="L170" s="86" t="s">
        <v>73</v>
      </c>
      <c r="M170" s="87">
        <v>3533</v>
      </c>
      <c r="N170" s="87">
        <v>3843</v>
      </c>
      <c r="O170" s="102">
        <f t="shared" si="24"/>
        <v>0.91933385376008325</v>
      </c>
      <c r="P170" s="91">
        <f t="shared" si="25"/>
        <v>10657.396694214876</v>
      </c>
      <c r="Q170" s="92">
        <f t="shared" si="26"/>
        <v>0</v>
      </c>
      <c r="R170" s="93">
        <f t="shared" si="27"/>
        <v>6.1802532079672059E-4</v>
      </c>
      <c r="S170" s="94">
        <f t="shared" si="28"/>
        <v>0</v>
      </c>
      <c r="T170" s="95">
        <f t="shared" si="29"/>
        <v>101038.73</v>
      </c>
      <c r="U170" s="95">
        <f t="shared" si="30"/>
        <v>151558.1</v>
      </c>
      <c r="V170" s="95">
        <f t="shared" si="31"/>
        <v>0</v>
      </c>
      <c r="W170" s="96">
        <f t="shared" si="32"/>
        <v>252596.83000000002</v>
      </c>
      <c r="X170" s="89"/>
      <c r="Y170" s="97">
        <f t="shared" si="33"/>
        <v>0</v>
      </c>
      <c r="Z170" s="97">
        <f t="shared" si="34"/>
        <v>0</v>
      </c>
      <c r="AA170" s="97">
        <f t="shared" si="35"/>
        <v>0</v>
      </c>
    </row>
    <row r="171" spans="1:27" s="19" customFormat="1" ht="26.1" customHeight="1" x14ac:dyDescent="0.2">
      <c r="A171" s="85">
        <v>4449</v>
      </c>
      <c r="B171" s="85" t="s">
        <v>433</v>
      </c>
      <c r="C171" s="85" t="s">
        <v>434</v>
      </c>
      <c r="D171" s="85" t="s">
        <v>106</v>
      </c>
      <c r="E171" s="85" t="s">
        <v>181</v>
      </c>
      <c r="F171" s="85" t="s">
        <v>182</v>
      </c>
      <c r="G171" s="85">
        <v>676173</v>
      </c>
      <c r="H171" s="85">
        <v>1417275900</v>
      </c>
      <c r="I171" s="86" t="s">
        <v>67</v>
      </c>
      <c r="J171" s="85">
        <v>1018522</v>
      </c>
      <c r="K171" s="86" t="s">
        <v>68</v>
      </c>
      <c r="L171" s="86" t="s">
        <v>69</v>
      </c>
      <c r="M171" s="87">
        <v>12842</v>
      </c>
      <c r="N171" s="87">
        <v>16442</v>
      </c>
      <c r="O171" s="102">
        <f t="shared" si="24"/>
        <v>0.7810485342415765</v>
      </c>
      <c r="P171" s="91">
        <f t="shared" si="25"/>
        <v>12842</v>
      </c>
      <c r="Q171" s="92">
        <f t="shared" si="26"/>
        <v>0</v>
      </c>
      <c r="R171" s="93">
        <f t="shared" si="27"/>
        <v>7.4471105818738374E-4</v>
      </c>
      <c r="S171" s="94">
        <f t="shared" si="28"/>
        <v>0</v>
      </c>
      <c r="T171" s="95">
        <f t="shared" si="29"/>
        <v>121750.13</v>
      </c>
      <c r="U171" s="95">
        <f t="shared" si="30"/>
        <v>182625.19</v>
      </c>
      <c r="V171" s="95">
        <f t="shared" si="31"/>
        <v>0</v>
      </c>
      <c r="W171" s="96">
        <f t="shared" si="32"/>
        <v>304375.32</v>
      </c>
      <c r="X171" s="89"/>
      <c r="Y171" s="97">
        <f t="shared" si="33"/>
        <v>0</v>
      </c>
      <c r="Z171" s="97">
        <f t="shared" si="34"/>
        <v>0</v>
      </c>
      <c r="AA171" s="97">
        <f t="shared" si="35"/>
        <v>0</v>
      </c>
    </row>
    <row r="172" spans="1:27" s="19" customFormat="1" ht="26.1" customHeight="1" x14ac:dyDescent="0.2">
      <c r="A172" s="85">
        <v>4450</v>
      </c>
      <c r="B172" s="85" t="s">
        <v>435</v>
      </c>
      <c r="C172" s="85" t="s">
        <v>78</v>
      </c>
      <c r="D172" s="85" t="s">
        <v>65</v>
      </c>
      <c r="E172" s="85" t="s">
        <v>436</v>
      </c>
      <c r="F172" s="85" t="s">
        <v>163</v>
      </c>
      <c r="G172" s="85">
        <v>455551</v>
      </c>
      <c r="H172" s="85">
        <v>1285762286</v>
      </c>
      <c r="I172" s="86" t="s">
        <v>67</v>
      </c>
      <c r="J172" s="85">
        <v>1026308</v>
      </c>
      <c r="K172" s="86" t="s">
        <v>68</v>
      </c>
      <c r="L172" s="86" t="s">
        <v>69</v>
      </c>
      <c r="M172" s="87">
        <v>10478</v>
      </c>
      <c r="N172" s="87">
        <v>18790</v>
      </c>
      <c r="O172" s="102">
        <f t="shared" si="24"/>
        <v>0.55763704097924427</v>
      </c>
      <c r="P172" s="91">
        <f t="shared" si="25"/>
        <v>10478</v>
      </c>
      <c r="Q172" s="92">
        <f t="shared" si="26"/>
        <v>7.703004786652895E-4</v>
      </c>
      <c r="R172" s="93">
        <f t="shared" si="27"/>
        <v>6.0762205791055964E-4</v>
      </c>
      <c r="S172" s="94">
        <f t="shared" si="28"/>
        <v>366207.78</v>
      </c>
      <c r="T172" s="95">
        <f t="shared" si="29"/>
        <v>99337.94</v>
      </c>
      <c r="U172" s="95">
        <f t="shared" si="30"/>
        <v>149006.91</v>
      </c>
      <c r="V172" s="95">
        <f t="shared" si="31"/>
        <v>135572.88</v>
      </c>
      <c r="W172" s="96">
        <f t="shared" si="32"/>
        <v>750125.51</v>
      </c>
      <c r="X172" s="89"/>
      <c r="Y172" s="97">
        <f t="shared" si="33"/>
        <v>179774.73</v>
      </c>
      <c r="Z172" s="97">
        <f t="shared" si="34"/>
        <v>179774.73</v>
      </c>
      <c r="AA172" s="97">
        <f t="shared" si="35"/>
        <v>359549.46</v>
      </c>
    </row>
    <row r="173" spans="1:27" s="19" customFormat="1" ht="26.1" customHeight="1" x14ac:dyDescent="0.2">
      <c r="A173" s="85">
        <v>4452</v>
      </c>
      <c r="B173" s="85" t="s">
        <v>437</v>
      </c>
      <c r="C173" s="85" t="s">
        <v>438</v>
      </c>
      <c r="D173" s="85" t="s">
        <v>106</v>
      </c>
      <c r="E173" s="85" t="s">
        <v>439</v>
      </c>
      <c r="F173" s="85" t="s">
        <v>155</v>
      </c>
      <c r="G173" s="85">
        <v>676055</v>
      </c>
      <c r="H173" s="85">
        <v>7417510561</v>
      </c>
      <c r="I173" s="86" t="s">
        <v>67</v>
      </c>
      <c r="J173" s="85">
        <v>445204</v>
      </c>
      <c r="K173" s="86" t="s">
        <v>72</v>
      </c>
      <c r="L173" s="86" t="s">
        <v>73</v>
      </c>
      <c r="M173" s="87">
        <v>17074</v>
      </c>
      <c r="N173" s="87">
        <v>24692</v>
      </c>
      <c r="O173" s="102">
        <f t="shared" si="24"/>
        <v>0.69147902154543983</v>
      </c>
      <c r="P173" s="91">
        <f t="shared" si="25"/>
        <v>17074</v>
      </c>
      <c r="Q173" s="92">
        <f t="shared" si="26"/>
        <v>0</v>
      </c>
      <c r="R173" s="93">
        <f t="shared" si="27"/>
        <v>9.9012588440207058E-4</v>
      </c>
      <c r="S173" s="94">
        <f t="shared" si="28"/>
        <v>0</v>
      </c>
      <c r="T173" s="95">
        <f t="shared" si="29"/>
        <v>161872.12</v>
      </c>
      <c r="U173" s="95">
        <f t="shared" si="30"/>
        <v>242808.17</v>
      </c>
      <c r="V173" s="95">
        <f t="shared" si="31"/>
        <v>0</v>
      </c>
      <c r="W173" s="96">
        <f t="shared" si="32"/>
        <v>404680.29000000004</v>
      </c>
      <c r="X173" s="89"/>
      <c r="Y173" s="97">
        <f t="shared" si="33"/>
        <v>0</v>
      </c>
      <c r="Z173" s="97">
        <f t="shared" si="34"/>
        <v>0</v>
      </c>
      <c r="AA173" s="97">
        <f t="shared" si="35"/>
        <v>0</v>
      </c>
    </row>
    <row r="174" spans="1:27" s="19" customFormat="1" ht="26.1" customHeight="1" x14ac:dyDescent="0.2">
      <c r="A174" s="85">
        <v>4455</v>
      </c>
      <c r="B174" s="85" t="s">
        <v>440</v>
      </c>
      <c r="C174" s="85" t="s">
        <v>441</v>
      </c>
      <c r="D174" s="85" t="s">
        <v>65</v>
      </c>
      <c r="E174" s="85" t="s">
        <v>442</v>
      </c>
      <c r="F174" s="85" t="s">
        <v>92</v>
      </c>
      <c r="G174" s="85">
        <v>675124</v>
      </c>
      <c r="H174" s="85">
        <v>7416250136</v>
      </c>
      <c r="I174" s="86" t="s">
        <v>67</v>
      </c>
      <c r="J174" s="85">
        <v>1026537</v>
      </c>
      <c r="K174" s="86" t="s">
        <v>68</v>
      </c>
      <c r="L174" s="86" t="s">
        <v>69</v>
      </c>
      <c r="M174" s="87">
        <v>13061</v>
      </c>
      <c r="N174" s="87">
        <v>26507</v>
      </c>
      <c r="O174" s="102">
        <f t="shared" si="24"/>
        <v>0.49273776738220093</v>
      </c>
      <c r="P174" s="91">
        <f t="shared" si="25"/>
        <v>13061</v>
      </c>
      <c r="Q174" s="92">
        <f t="shared" si="26"/>
        <v>9.6019226492148743E-4</v>
      </c>
      <c r="R174" s="93">
        <f t="shared" si="27"/>
        <v>7.5741092750236866E-4</v>
      </c>
      <c r="S174" s="94">
        <f t="shared" si="28"/>
        <v>456484.04</v>
      </c>
      <c r="T174" s="95">
        <f t="shared" si="29"/>
        <v>123826.39</v>
      </c>
      <c r="U174" s="95">
        <f t="shared" si="30"/>
        <v>185739.58</v>
      </c>
      <c r="V174" s="95">
        <f t="shared" si="31"/>
        <v>168993.84</v>
      </c>
      <c r="W174" s="96">
        <f t="shared" si="32"/>
        <v>935043.84999999986</v>
      </c>
      <c r="X174" s="89"/>
      <c r="Y174" s="97">
        <f t="shared" si="33"/>
        <v>224092.17</v>
      </c>
      <c r="Z174" s="97">
        <f t="shared" si="34"/>
        <v>224092.17</v>
      </c>
      <c r="AA174" s="97">
        <f t="shared" si="35"/>
        <v>448184.34</v>
      </c>
    </row>
    <row r="175" spans="1:27" s="19" customFormat="1" ht="26.1" customHeight="1" x14ac:dyDescent="0.2">
      <c r="A175" s="85">
        <v>4456</v>
      </c>
      <c r="B175" s="85" t="s">
        <v>443</v>
      </c>
      <c r="C175" s="85" t="s">
        <v>146</v>
      </c>
      <c r="D175" s="85" t="s">
        <v>65</v>
      </c>
      <c r="E175" s="85" t="s">
        <v>76</v>
      </c>
      <c r="F175" s="85" t="s">
        <v>76</v>
      </c>
      <c r="G175" s="85">
        <v>675818</v>
      </c>
      <c r="H175" s="85">
        <v>1811979115</v>
      </c>
      <c r="I175" s="86" t="s">
        <v>67</v>
      </c>
      <c r="J175" s="85">
        <v>1028677</v>
      </c>
      <c r="K175" s="86" t="s">
        <v>68</v>
      </c>
      <c r="L175" s="86" t="s">
        <v>69</v>
      </c>
      <c r="M175" s="87">
        <v>22167</v>
      </c>
      <c r="N175" s="87">
        <v>35106</v>
      </c>
      <c r="O175" s="102">
        <f t="shared" si="24"/>
        <v>0.63143052469663308</v>
      </c>
      <c r="P175" s="91">
        <f t="shared" si="25"/>
        <v>22167</v>
      </c>
      <c r="Q175" s="92">
        <f t="shared" si="26"/>
        <v>1.6296288137596364E-3</v>
      </c>
      <c r="R175" s="93">
        <f t="shared" si="27"/>
        <v>1.2854703338140269E-3</v>
      </c>
      <c r="S175" s="94">
        <f t="shared" si="28"/>
        <v>774740.2</v>
      </c>
      <c r="T175" s="95">
        <f t="shared" si="29"/>
        <v>210156.92</v>
      </c>
      <c r="U175" s="95">
        <f t="shared" si="30"/>
        <v>315235.38</v>
      </c>
      <c r="V175" s="95">
        <f t="shared" si="31"/>
        <v>286814.67</v>
      </c>
      <c r="W175" s="96">
        <f t="shared" si="32"/>
        <v>1586947.17</v>
      </c>
      <c r="X175" s="89"/>
      <c r="Y175" s="97">
        <f t="shared" si="33"/>
        <v>380327.01</v>
      </c>
      <c r="Z175" s="97">
        <f t="shared" si="34"/>
        <v>380327.01</v>
      </c>
      <c r="AA175" s="97">
        <f t="shared" si="35"/>
        <v>760654.02</v>
      </c>
    </row>
    <row r="176" spans="1:27" s="19" customFormat="1" ht="26.1" customHeight="1" x14ac:dyDescent="0.2">
      <c r="A176" s="85">
        <v>4458</v>
      </c>
      <c r="B176" s="85" t="s">
        <v>444</v>
      </c>
      <c r="C176" s="85" t="s">
        <v>215</v>
      </c>
      <c r="D176" s="85" t="s">
        <v>65</v>
      </c>
      <c r="E176" s="85" t="s">
        <v>445</v>
      </c>
      <c r="F176" s="85" t="s">
        <v>182</v>
      </c>
      <c r="G176" s="85">
        <v>455608</v>
      </c>
      <c r="H176" s="85">
        <v>8621355249</v>
      </c>
      <c r="I176" s="86" t="s">
        <v>81</v>
      </c>
      <c r="J176" s="85">
        <v>1013538</v>
      </c>
      <c r="K176" s="86" t="s">
        <v>68</v>
      </c>
      <c r="L176" s="86" t="s">
        <v>69</v>
      </c>
      <c r="M176" s="87">
        <v>15595</v>
      </c>
      <c r="N176" s="87">
        <v>23570</v>
      </c>
      <c r="O176" s="102">
        <f t="shared" si="24"/>
        <v>0.661646160373356</v>
      </c>
      <c r="P176" s="91">
        <f t="shared" si="25"/>
        <v>15595</v>
      </c>
      <c r="Q176" s="92">
        <f t="shared" si="26"/>
        <v>1.1464817679695733E-3</v>
      </c>
      <c r="R176" s="93">
        <f t="shared" si="27"/>
        <v>9.0435827382278841E-4</v>
      </c>
      <c r="S176" s="94">
        <f t="shared" si="28"/>
        <v>545047.75</v>
      </c>
      <c r="T176" s="95">
        <f t="shared" si="29"/>
        <v>147850.28</v>
      </c>
      <c r="U176" s="95">
        <f t="shared" si="30"/>
        <v>221775.42</v>
      </c>
      <c r="V176" s="95">
        <f t="shared" si="31"/>
        <v>201780.79</v>
      </c>
      <c r="W176" s="96">
        <f t="shared" si="32"/>
        <v>1116454.24</v>
      </c>
      <c r="X176" s="89"/>
      <c r="Y176" s="97">
        <f t="shared" si="33"/>
        <v>267568.90000000002</v>
      </c>
      <c r="Z176" s="97">
        <f t="shared" si="34"/>
        <v>267568.90000000002</v>
      </c>
      <c r="AA176" s="97">
        <f t="shared" si="35"/>
        <v>535137.80000000005</v>
      </c>
    </row>
    <row r="177" spans="1:27" s="19" customFormat="1" ht="26.1" customHeight="1" x14ac:dyDescent="0.2">
      <c r="A177" s="85">
        <v>4461</v>
      </c>
      <c r="B177" s="85" t="s">
        <v>446</v>
      </c>
      <c r="C177" s="85" t="s">
        <v>90</v>
      </c>
      <c r="D177" s="85" t="s">
        <v>65</v>
      </c>
      <c r="E177" s="85" t="s">
        <v>135</v>
      </c>
      <c r="F177" s="85" t="s">
        <v>135</v>
      </c>
      <c r="G177" s="85">
        <v>675733</v>
      </c>
      <c r="H177" s="85">
        <v>1679087985</v>
      </c>
      <c r="I177" s="86" t="s">
        <v>67</v>
      </c>
      <c r="J177" s="85">
        <v>1030408</v>
      </c>
      <c r="K177" s="86" t="s">
        <v>87</v>
      </c>
      <c r="L177" s="86" t="s">
        <v>88</v>
      </c>
      <c r="M177" s="87">
        <v>27837</v>
      </c>
      <c r="N177" s="87">
        <v>33181</v>
      </c>
      <c r="O177" s="102">
        <f t="shared" si="24"/>
        <v>0.83894397396100173</v>
      </c>
      <c r="P177" s="91">
        <f t="shared" si="25"/>
        <v>27837</v>
      </c>
      <c r="Q177" s="92">
        <f t="shared" si="26"/>
        <v>2.0464644421269006E-3</v>
      </c>
      <c r="R177" s="93">
        <f t="shared" si="27"/>
        <v>1.6142751695033639E-3</v>
      </c>
      <c r="S177" s="94">
        <f t="shared" si="28"/>
        <v>972907.61</v>
      </c>
      <c r="T177" s="95">
        <f t="shared" si="29"/>
        <v>263912.03999999998</v>
      </c>
      <c r="U177" s="95">
        <f t="shared" si="30"/>
        <v>395868.05</v>
      </c>
      <c r="V177" s="95">
        <f t="shared" si="31"/>
        <v>360177.74</v>
      </c>
      <c r="W177" s="96">
        <f t="shared" si="32"/>
        <v>1992865.44</v>
      </c>
      <c r="X177" s="89"/>
      <c r="Y177" s="97">
        <f t="shared" si="33"/>
        <v>477609.19</v>
      </c>
      <c r="Z177" s="97">
        <f t="shared" si="34"/>
        <v>477609.19</v>
      </c>
      <c r="AA177" s="97">
        <f t="shared" si="35"/>
        <v>955218.38</v>
      </c>
    </row>
    <row r="178" spans="1:27" s="19" customFormat="1" ht="26.1" customHeight="1" x14ac:dyDescent="0.2">
      <c r="A178" s="85">
        <v>4466</v>
      </c>
      <c r="B178" s="85" t="s">
        <v>447</v>
      </c>
      <c r="C178" s="85" t="s">
        <v>448</v>
      </c>
      <c r="D178" s="85" t="s">
        <v>65</v>
      </c>
      <c r="E178" s="85" t="s">
        <v>155</v>
      </c>
      <c r="F178" s="85" t="s">
        <v>155</v>
      </c>
      <c r="G178" s="85">
        <v>455538</v>
      </c>
      <c r="H178" s="85">
        <v>1659769420</v>
      </c>
      <c r="I178" s="86" t="s">
        <v>67</v>
      </c>
      <c r="J178" s="85">
        <v>1026515</v>
      </c>
      <c r="K178" s="86" t="s">
        <v>111</v>
      </c>
      <c r="L178" s="86" t="s">
        <v>112</v>
      </c>
      <c r="M178" s="87">
        <v>22274</v>
      </c>
      <c r="N178" s="87">
        <v>31017</v>
      </c>
      <c r="O178" s="102">
        <f t="shared" si="24"/>
        <v>0.71812232001805465</v>
      </c>
      <c r="P178" s="91">
        <f t="shared" si="25"/>
        <v>22274</v>
      </c>
      <c r="Q178" s="92">
        <f t="shared" si="26"/>
        <v>1.6374950240304121E-3</v>
      </c>
      <c r="R178" s="93">
        <f t="shared" si="27"/>
        <v>1.2916752927944078E-3</v>
      </c>
      <c r="S178" s="94">
        <f t="shared" si="28"/>
        <v>778479.87</v>
      </c>
      <c r="T178" s="95">
        <f t="shared" si="29"/>
        <v>211171.34</v>
      </c>
      <c r="U178" s="95">
        <f t="shared" si="30"/>
        <v>316757.02</v>
      </c>
      <c r="V178" s="95">
        <f t="shared" si="31"/>
        <v>288199.12</v>
      </c>
      <c r="W178" s="96">
        <f t="shared" si="32"/>
        <v>1594607.35</v>
      </c>
      <c r="X178" s="89"/>
      <c r="Y178" s="97">
        <f t="shared" si="33"/>
        <v>382162.85</v>
      </c>
      <c r="Z178" s="97">
        <f t="shared" si="34"/>
        <v>382162.85</v>
      </c>
      <c r="AA178" s="97">
        <f t="shared" si="35"/>
        <v>764325.7</v>
      </c>
    </row>
    <row r="179" spans="1:27" s="19" customFormat="1" ht="26.1" customHeight="1" x14ac:dyDescent="0.2">
      <c r="A179" s="85">
        <v>4470</v>
      </c>
      <c r="B179" s="85" t="s">
        <v>449</v>
      </c>
      <c r="C179" s="85" t="s">
        <v>450</v>
      </c>
      <c r="D179" s="85" t="s">
        <v>106</v>
      </c>
      <c r="E179" s="85" t="s">
        <v>451</v>
      </c>
      <c r="F179" s="85" t="s">
        <v>100</v>
      </c>
      <c r="G179" s="85">
        <v>675801</v>
      </c>
      <c r="H179" s="85">
        <v>1144821182</v>
      </c>
      <c r="I179" s="86" t="s">
        <v>81</v>
      </c>
      <c r="J179" s="85">
        <v>1021085</v>
      </c>
      <c r="K179" s="86" t="s">
        <v>72</v>
      </c>
      <c r="L179" s="86" t="s">
        <v>73</v>
      </c>
      <c r="M179" s="87">
        <v>15950</v>
      </c>
      <c r="N179" s="87">
        <v>21440</v>
      </c>
      <c r="O179" s="102">
        <f t="shared" si="24"/>
        <v>0.74393656716417911</v>
      </c>
      <c r="P179" s="91">
        <f t="shared" si="25"/>
        <v>15950</v>
      </c>
      <c r="Q179" s="92">
        <f t="shared" si="26"/>
        <v>0</v>
      </c>
      <c r="R179" s="93">
        <f t="shared" si="27"/>
        <v>9.2494481997264992E-4</v>
      </c>
      <c r="S179" s="94">
        <f t="shared" si="28"/>
        <v>0</v>
      </c>
      <c r="T179" s="95">
        <f t="shared" si="29"/>
        <v>151215.9</v>
      </c>
      <c r="U179" s="95">
        <f t="shared" si="30"/>
        <v>226823.85</v>
      </c>
      <c r="V179" s="95">
        <f t="shared" si="31"/>
        <v>0</v>
      </c>
      <c r="W179" s="96">
        <f t="shared" si="32"/>
        <v>378039.75</v>
      </c>
      <c r="X179" s="89"/>
      <c r="Y179" s="97">
        <f t="shared" si="33"/>
        <v>0</v>
      </c>
      <c r="Z179" s="97">
        <f t="shared" si="34"/>
        <v>0</v>
      </c>
      <c r="AA179" s="97">
        <f t="shared" si="35"/>
        <v>0</v>
      </c>
    </row>
    <row r="180" spans="1:27" s="19" customFormat="1" ht="26.1" customHeight="1" x14ac:dyDescent="0.2">
      <c r="A180" s="85">
        <v>4472</v>
      </c>
      <c r="B180" s="85" t="s">
        <v>452</v>
      </c>
      <c r="C180" s="85" t="s">
        <v>453</v>
      </c>
      <c r="D180" s="85" t="s">
        <v>106</v>
      </c>
      <c r="E180" s="85" t="s">
        <v>155</v>
      </c>
      <c r="F180" s="85" t="s">
        <v>155</v>
      </c>
      <c r="G180" s="85">
        <v>675595</v>
      </c>
      <c r="H180" s="85">
        <v>8624159762</v>
      </c>
      <c r="I180" s="86" t="s">
        <v>81</v>
      </c>
      <c r="J180" s="85">
        <v>1004117</v>
      </c>
      <c r="K180" s="86" t="s">
        <v>72</v>
      </c>
      <c r="L180" s="86" t="s">
        <v>73</v>
      </c>
      <c r="M180" s="87">
        <v>10176</v>
      </c>
      <c r="N180" s="87">
        <v>12548</v>
      </c>
      <c r="O180" s="102">
        <f t="shared" si="24"/>
        <v>0.81096589097864202</v>
      </c>
      <c r="P180" s="91">
        <f t="shared" si="25"/>
        <v>10176</v>
      </c>
      <c r="Q180" s="92">
        <f t="shared" si="26"/>
        <v>0</v>
      </c>
      <c r="R180" s="93">
        <f t="shared" si="27"/>
        <v>5.9010899611546615E-4</v>
      </c>
      <c r="S180" s="94">
        <f t="shared" si="28"/>
        <v>0</v>
      </c>
      <c r="T180" s="95">
        <f t="shared" si="29"/>
        <v>96474.8</v>
      </c>
      <c r="U180" s="95">
        <f t="shared" si="30"/>
        <v>144712.19</v>
      </c>
      <c r="V180" s="95">
        <f t="shared" si="31"/>
        <v>0</v>
      </c>
      <c r="W180" s="96">
        <f t="shared" si="32"/>
        <v>241186.99</v>
      </c>
      <c r="X180" s="89"/>
      <c r="Y180" s="97">
        <f t="shared" si="33"/>
        <v>0</v>
      </c>
      <c r="Z180" s="97">
        <f t="shared" si="34"/>
        <v>0</v>
      </c>
      <c r="AA180" s="97">
        <f t="shared" si="35"/>
        <v>0</v>
      </c>
    </row>
    <row r="181" spans="1:27" s="19" customFormat="1" ht="26.1" customHeight="1" x14ac:dyDescent="0.2">
      <c r="A181" s="85">
        <v>4481</v>
      </c>
      <c r="B181" s="85" t="s">
        <v>454</v>
      </c>
      <c r="C181" s="85" t="s">
        <v>137</v>
      </c>
      <c r="D181" s="85" t="s">
        <v>65</v>
      </c>
      <c r="E181" s="85" t="s">
        <v>141</v>
      </c>
      <c r="F181" s="85" t="s">
        <v>86</v>
      </c>
      <c r="G181" s="85">
        <v>675641</v>
      </c>
      <c r="H181" s="85">
        <v>7413860531</v>
      </c>
      <c r="I181" s="86" t="s">
        <v>67</v>
      </c>
      <c r="J181" s="85">
        <v>1026614</v>
      </c>
      <c r="K181" s="86" t="s">
        <v>87</v>
      </c>
      <c r="L181" s="86" t="s">
        <v>88</v>
      </c>
      <c r="M181" s="87">
        <v>13914</v>
      </c>
      <c r="N181" s="87">
        <v>28711</v>
      </c>
      <c r="O181" s="102">
        <f t="shared" si="24"/>
        <v>0.48462261850858557</v>
      </c>
      <c r="P181" s="91">
        <f t="shared" si="25"/>
        <v>13914</v>
      </c>
      <c r="Q181" s="92">
        <f t="shared" si="26"/>
        <v>1.0229013991361745E-3</v>
      </c>
      <c r="R181" s="93">
        <f t="shared" si="27"/>
        <v>8.068766285328809E-4</v>
      </c>
      <c r="S181" s="94">
        <f t="shared" si="28"/>
        <v>486296.53</v>
      </c>
      <c r="T181" s="95">
        <f t="shared" si="29"/>
        <v>131913.35999999999</v>
      </c>
      <c r="U181" s="95">
        <f t="shared" si="30"/>
        <v>197870.03</v>
      </c>
      <c r="V181" s="95">
        <f t="shared" si="31"/>
        <v>180030.65</v>
      </c>
      <c r="W181" s="96">
        <f t="shared" si="32"/>
        <v>996110.57000000007</v>
      </c>
      <c r="X181" s="89"/>
      <c r="Y181" s="97">
        <f t="shared" si="33"/>
        <v>238727.39</v>
      </c>
      <c r="Z181" s="97">
        <f t="shared" si="34"/>
        <v>238727.39</v>
      </c>
      <c r="AA181" s="97">
        <f t="shared" si="35"/>
        <v>477454.78</v>
      </c>
    </row>
    <row r="182" spans="1:27" s="19" customFormat="1" ht="26.1" customHeight="1" x14ac:dyDescent="0.2">
      <c r="A182" s="85">
        <v>4483</v>
      </c>
      <c r="B182" s="85" t="s">
        <v>455</v>
      </c>
      <c r="C182" s="85" t="s">
        <v>456</v>
      </c>
      <c r="D182" s="85" t="s">
        <v>106</v>
      </c>
      <c r="E182" s="85" t="s">
        <v>457</v>
      </c>
      <c r="F182" s="85" t="s">
        <v>103</v>
      </c>
      <c r="G182" s="85">
        <v>675513</v>
      </c>
      <c r="H182" s="85">
        <v>1659976975</v>
      </c>
      <c r="I182" s="86" t="s">
        <v>81</v>
      </c>
      <c r="J182" s="85">
        <v>1001123</v>
      </c>
      <c r="K182" s="86" t="s">
        <v>72</v>
      </c>
      <c r="L182" s="86" t="s">
        <v>73</v>
      </c>
      <c r="M182" s="87">
        <v>11010</v>
      </c>
      <c r="N182" s="87">
        <v>13859</v>
      </c>
      <c r="O182" s="102">
        <f t="shared" si="24"/>
        <v>0.79442961252615629</v>
      </c>
      <c r="P182" s="91">
        <f t="shared" si="25"/>
        <v>11010</v>
      </c>
      <c r="Q182" s="92">
        <f t="shared" si="26"/>
        <v>0</v>
      </c>
      <c r="R182" s="93">
        <f t="shared" si="27"/>
        <v>6.3847288199992953E-4</v>
      </c>
      <c r="S182" s="94">
        <f t="shared" si="28"/>
        <v>0</v>
      </c>
      <c r="T182" s="95">
        <f t="shared" si="29"/>
        <v>104381.63</v>
      </c>
      <c r="U182" s="95">
        <f t="shared" si="30"/>
        <v>156572.45000000001</v>
      </c>
      <c r="V182" s="95">
        <f t="shared" si="31"/>
        <v>0</v>
      </c>
      <c r="W182" s="96">
        <f t="shared" si="32"/>
        <v>260954.08000000002</v>
      </c>
      <c r="X182" s="89"/>
      <c r="Y182" s="97">
        <f t="shared" si="33"/>
        <v>0</v>
      </c>
      <c r="Z182" s="97">
        <f t="shared" si="34"/>
        <v>0</v>
      </c>
      <c r="AA182" s="97">
        <f t="shared" si="35"/>
        <v>0</v>
      </c>
    </row>
    <row r="183" spans="1:27" s="19" customFormat="1" ht="26.1" customHeight="1" x14ac:dyDescent="0.2">
      <c r="A183" s="85">
        <v>4484</v>
      </c>
      <c r="B183" s="85" t="s">
        <v>458</v>
      </c>
      <c r="C183" s="85" t="s">
        <v>146</v>
      </c>
      <c r="D183" s="85" t="s">
        <v>65</v>
      </c>
      <c r="E183" s="85" t="s">
        <v>459</v>
      </c>
      <c r="F183" s="85" t="s">
        <v>100</v>
      </c>
      <c r="G183" s="85">
        <v>455646</v>
      </c>
      <c r="H183" s="85">
        <v>1629486717</v>
      </c>
      <c r="I183" s="86" t="s">
        <v>67</v>
      </c>
      <c r="J183" s="85">
        <v>1026138</v>
      </c>
      <c r="K183" s="86" t="s">
        <v>68</v>
      </c>
      <c r="L183" s="86" t="s">
        <v>69</v>
      </c>
      <c r="M183" s="87">
        <v>23907</v>
      </c>
      <c r="N183" s="87">
        <v>40028</v>
      </c>
      <c r="O183" s="102">
        <f t="shared" si="24"/>
        <v>0.59725692015589082</v>
      </c>
      <c r="P183" s="91">
        <f t="shared" si="25"/>
        <v>23907.000000000004</v>
      </c>
      <c r="Q183" s="92">
        <f t="shared" si="26"/>
        <v>1.7575466256395378E-3</v>
      </c>
      <c r="R183" s="93">
        <f t="shared" si="27"/>
        <v>1.3863734050837708E-3</v>
      </c>
      <c r="S183" s="94">
        <f t="shared" si="28"/>
        <v>835553.48</v>
      </c>
      <c r="T183" s="95">
        <f t="shared" si="29"/>
        <v>226653.2</v>
      </c>
      <c r="U183" s="95">
        <f t="shared" si="30"/>
        <v>339979.8</v>
      </c>
      <c r="V183" s="95">
        <f t="shared" si="31"/>
        <v>309328.21000000002</v>
      </c>
      <c r="W183" s="96">
        <f t="shared" si="32"/>
        <v>1711514.69</v>
      </c>
      <c r="X183" s="89"/>
      <c r="Y183" s="97">
        <f t="shared" si="33"/>
        <v>410180.8</v>
      </c>
      <c r="Z183" s="97">
        <f t="shared" si="34"/>
        <v>410180.8</v>
      </c>
      <c r="AA183" s="97">
        <f t="shared" si="35"/>
        <v>820361.6</v>
      </c>
    </row>
    <row r="184" spans="1:27" s="19" customFormat="1" ht="26.1" customHeight="1" x14ac:dyDescent="0.2">
      <c r="A184" s="85">
        <v>4491</v>
      </c>
      <c r="B184" s="85" t="s">
        <v>460</v>
      </c>
      <c r="C184" s="85" t="s">
        <v>461</v>
      </c>
      <c r="D184" s="85" t="s">
        <v>65</v>
      </c>
      <c r="E184" s="85" t="s">
        <v>163</v>
      </c>
      <c r="F184" s="85" t="s">
        <v>163</v>
      </c>
      <c r="G184" s="85">
        <v>675842</v>
      </c>
      <c r="H184" s="85">
        <v>1053624817</v>
      </c>
      <c r="I184" s="86" t="s">
        <v>67</v>
      </c>
      <c r="J184" s="85">
        <v>1029387</v>
      </c>
      <c r="K184" s="86" t="s">
        <v>87</v>
      </c>
      <c r="L184" s="86" t="s">
        <v>88</v>
      </c>
      <c r="M184" s="87">
        <v>12490</v>
      </c>
      <c r="N184" s="87">
        <v>17267</v>
      </c>
      <c r="O184" s="102">
        <f t="shared" si="24"/>
        <v>0.72334510916777672</v>
      </c>
      <c r="P184" s="91">
        <f t="shared" si="25"/>
        <v>12490</v>
      </c>
      <c r="Q184" s="92">
        <f t="shared" si="26"/>
        <v>9.1821463814940494E-4</v>
      </c>
      <c r="R184" s="93">
        <f t="shared" si="27"/>
        <v>7.2429848285005623E-4</v>
      </c>
      <c r="S184" s="94">
        <f t="shared" si="28"/>
        <v>436527.5</v>
      </c>
      <c r="T184" s="95">
        <f t="shared" si="29"/>
        <v>118412.95</v>
      </c>
      <c r="U184" s="95">
        <f t="shared" si="30"/>
        <v>177619.43</v>
      </c>
      <c r="V184" s="95">
        <f t="shared" si="31"/>
        <v>161605.78</v>
      </c>
      <c r="W184" s="96">
        <f t="shared" si="32"/>
        <v>894165.65999999992</v>
      </c>
      <c r="X184" s="89"/>
      <c r="Y184" s="97">
        <f t="shared" si="33"/>
        <v>214295.32</v>
      </c>
      <c r="Z184" s="97">
        <f t="shared" si="34"/>
        <v>214295.32</v>
      </c>
      <c r="AA184" s="97">
        <f t="shared" si="35"/>
        <v>428590.64</v>
      </c>
    </row>
    <row r="185" spans="1:27" s="19" customFormat="1" ht="26.1" customHeight="1" x14ac:dyDescent="0.2">
      <c r="A185" s="85">
        <v>4493</v>
      </c>
      <c r="B185" s="85" t="s">
        <v>462</v>
      </c>
      <c r="C185" s="85" t="s">
        <v>109</v>
      </c>
      <c r="D185" s="85" t="s">
        <v>65</v>
      </c>
      <c r="E185" s="85" t="s">
        <v>463</v>
      </c>
      <c r="F185" s="85" t="s">
        <v>80</v>
      </c>
      <c r="G185" s="85">
        <v>455628</v>
      </c>
      <c r="H185" s="85">
        <v>1225159809</v>
      </c>
      <c r="I185" s="86" t="s">
        <v>67</v>
      </c>
      <c r="J185" s="85">
        <v>1026595</v>
      </c>
      <c r="K185" s="86" t="s">
        <v>111</v>
      </c>
      <c r="L185" s="86" t="s">
        <v>112</v>
      </c>
      <c r="M185" s="87">
        <v>21412</v>
      </c>
      <c r="N185" s="87">
        <v>43640</v>
      </c>
      <c r="O185" s="102">
        <f t="shared" si="24"/>
        <v>0.49065077910174154</v>
      </c>
      <c r="P185" s="91">
        <f t="shared" si="25"/>
        <v>21412</v>
      </c>
      <c r="Q185" s="92">
        <f t="shared" si="26"/>
        <v>1.5741242459611736E-3</v>
      </c>
      <c r="R185" s="93">
        <f t="shared" si="27"/>
        <v>1.2416876793262934E-3</v>
      </c>
      <c r="S185" s="94">
        <f t="shared" si="28"/>
        <v>748352.83</v>
      </c>
      <c r="T185" s="95">
        <f t="shared" si="29"/>
        <v>202999.05</v>
      </c>
      <c r="U185" s="95">
        <f t="shared" si="30"/>
        <v>304498.57</v>
      </c>
      <c r="V185" s="95">
        <f t="shared" si="31"/>
        <v>277045.87</v>
      </c>
      <c r="W185" s="96">
        <f t="shared" si="32"/>
        <v>1532896.3199999998</v>
      </c>
      <c r="X185" s="89"/>
      <c r="Y185" s="97">
        <f t="shared" si="33"/>
        <v>367373.21</v>
      </c>
      <c r="Z185" s="97">
        <f t="shared" si="34"/>
        <v>367373.21</v>
      </c>
      <c r="AA185" s="97">
        <f t="shared" si="35"/>
        <v>734746.42</v>
      </c>
    </row>
    <row r="186" spans="1:27" s="19" customFormat="1" ht="26.1" customHeight="1" x14ac:dyDescent="0.2">
      <c r="A186" s="85">
        <v>4495</v>
      </c>
      <c r="B186" s="85" t="s">
        <v>464</v>
      </c>
      <c r="C186" s="85" t="s">
        <v>362</v>
      </c>
      <c r="D186" s="85" t="s">
        <v>65</v>
      </c>
      <c r="E186" s="85" t="s">
        <v>297</v>
      </c>
      <c r="F186" s="85" t="s">
        <v>100</v>
      </c>
      <c r="G186" s="85">
        <v>455985</v>
      </c>
      <c r="H186" s="85">
        <v>1073849469</v>
      </c>
      <c r="I186" s="86" t="s">
        <v>67</v>
      </c>
      <c r="J186" s="85">
        <v>1017884</v>
      </c>
      <c r="K186" s="86" t="s">
        <v>72</v>
      </c>
      <c r="L186" s="86" t="s">
        <v>73</v>
      </c>
      <c r="M186" s="87">
        <v>11485</v>
      </c>
      <c r="N186" s="87">
        <v>19419</v>
      </c>
      <c r="O186" s="102">
        <f t="shared" si="24"/>
        <v>0.59143107266079609</v>
      </c>
      <c r="P186" s="91">
        <f t="shared" si="25"/>
        <v>11485</v>
      </c>
      <c r="Q186" s="92">
        <f t="shared" si="26"/>
        <v>8.4433107439118628E-4</v>
      </c>
      <c r="R186" s="93">
        <f t="shared" si="27"/>
        <v>6.6601826065115256E-4</v>
      </c>
      <c r="S186" s="94">
        <f t="shared" si="28"/>
        <v>401402.59</v>
      </c>
      <c r="T186" s="95">
        <f t="shared" si="29"/>
        <v>108884.93</v>
      </c>
      <c r="U186" s="95">
        <f t="shared" si="30"/>
        <v>163327.39000000001</v>
      </c>
      <c r="V186" s="95">
        <f t="shared" si="31"/>
        <v>148602.26999999999</v>
      </c>
      <c r="W186" s="96">
        <f t="shared" si="32"/>
        <v>822217.18</v>
      </c>
      <c r="X186" s="89"/>
      <c r="Y186" s="97">
        <f t="shared" si="33"/>
        <v>197052.18</v>
      </c>
      <c r="Z186" s="97">
        <f t="shared" si="34"/>
        <v>197052.18</v>
      </c>
      <c r="AA186" s="97">
        <f t="shared" si="35"/>
        <v>394104.36</v>
      </c>
    </row>
    <row r="187" spans="1:27" s="19" customFormat="1" ht="26.1" customHeight="1" x14ac:dyDescent="0.2">
      <c r="A187" s="85">
        <v>4498</v>
      </c>
      <c r="B187" s="85" t="s">
        <v>465</v>
      </c>
      <c r="C187" s="85" t="s">
        <v>140</v>
      </c>
      <c r="D187" s="85" t="s">
        <v>65</v>
      </c>
      <c r="E187" s="85" t="s">
        <v>218</v>
      </c>
      <c r="F187" s="85" t="s">
        <v>80</v>
      </c>
      <c r="G187" s="85">
        <v>675377</v>
      </c>
      <c r="H187" s="85">
        <v>1255452710</v>
      </c>
      <c r="I187" s="86" t="s">
        <v>67</v>
      </c>
      <c r="J187" s="85">
        <v>1013462</v>
      </c>
      <c r="K187" s="86" t="s">
        <v>68</v>
      </c>
      <c r="L187" s="86" t="s">
        <v>69</v>
      </c>
      <c r="M187" s="87">
        <v>7825</v>
      </c>
      <c r="N187" s="87">
        <v>12491</v>
      </c>
      <c r="O187" s="102">
        <f t="shared" si="24"/>
        <v>0.62645104475222158</v>
      </c>
      <c r="P187" s="91">
        <f t="shared" si="25"/>
        <v>7825.0000000000009</v>
      </c>
      <c r="Q187" s="92">
        <f t="shared" si="26"/>
        <v>5.7526257354035984E-4</v>
      </c>
      <c r="R187" s="93">
        <f t="shared" si="27"/>
        <v>4.5377386935962295E-4</v>
      </c>
      <c r="S187" s="94">
        <f t="shared" si="28"/>
        <v>273485</v>
      </c>
      <c r="T187" s="95">
        <f t="shared" si="29"/>
        <v>74185.86</v>
      </c>
      <c r="U187" s="95">
        <f t="shared" si="30"/>
        <v>111278.78</v>
      </c>
      <c r="V187" s="95">
        <f t="shared" si="31"/>
        <v>101246.21</v>
      </c>
      <c r="W187" s="96">
        <f t="shared" si="32"/>
        <v>560195.85</v>
      </c>
      <c r="X187" s="89"/>
      <c r="Y187" s="97">
        <f t="shared" si="33"/>
        <v>134256.28</v>
      </c>
      <c r="Z187" s="97">
        <f t="shared" si="34"/>
        <v>134256.28</v>
      </c>
      <c r="AA187" s="97">
        <f t="shared" si="35"/>
        <v>268512.56</v>
      </c>
    </row>
    <row r="188" spans="1:27" s="19" customFormat="1" ht="26.1" customHeight="1" x14ac:dyDescent="0.2">
      <c r="A188" s="85">
        <v>4499</v>
      </c>
      <c r="B188" s="85" t="s">
        <v>466</v>
      </c>
      <c r="C188" s="85" t="s">
        <v>467</v>
      </c>
      <c r="D188" s="85" t="s">
        <v>65</v>
      </c>
      <c r="E188" s="85" t="s">
        <v>468</v>
      </c>
      <c r="F188" s="85" t="s">
        <v>100</v>
      </c>
      <c r="G188" s="85">
        <v>676025</v>
      </c>
      <c r="H188" s="85">
        <v>1285341867</v>
      </c>
      <c r="I188" s="86" t="s">
        <v>67</v>
      </c>
      <c r="J188" s="85">
        <v>449901</v>
      </c>
      <c r="K188" s="86" t="s">
        <v>72</v>
      </c>
      <c r="L188" s="86" t="s">
        <v>73</v>
      </c>
      <c r="M188" s="87">
        <v>23091</v>
      </c>
      <c r="N188" s="87">
        <v>34288</v>
      </c>
      <c r="O188" s="102">
        <f t="shared" si="24"/>
        <v>0.67344260382641152</v>
      </c>
      <c r="P188" s="91">
        <f t="shared" si="25"/>
        <v>23091</v>
      </c>
      <c r="Q188" s="92">
        <f t="shared" si="26"/>
        <v>1.6975575828268943E-3</v>
      </c>
      <c r="R188" s="93">
        <f t="shared" si="27"/>
        <v>1.3390533440745115E-3</v>
      </c>
      <c r="S188" s="94">
        <f t="shared" si="28"/>
        <v>807034.15</v>
      </c>
      <c r="T188" s="95">
        <f t="shared" si="29"/>
        <v>218917.01</v>
      </c>
      <c r="U188" s="95">
        <f t="shared" si="30"/>
        <v>328375.52</v>
      </c>
      <c r="V188" s="95">
        <f t="shared" si="31"/>
        <v>298770.13</v>
      </c>
      <c r="W188" s="96">
        <f t="shared" si="32"/>
        <v>1653096.81</v>
      </c>
      <c r="X188" s="89"/>
      <c r="Y188" s="97">
        <f t="shared" si="33"/>
        <v>396180.4</v>
      </c>
      <c r="Z188" s="97">
        <f t="shared" si="34"/>
        <v>396180.4</v>
      </c>
      <c r="AA188" s="97">
        <f t="shared" si="35"/>
        <v>792360.8</v>
      </c>
    </row>
    <row r="189" spans="1:27" s="19" customFormat="1" ht="26.1" customHeight="1" x14ac:dyDescent="0.2">
      <c r="A189" s="85">
        <v>4501</v>
      </c>
      <c r="B189" s="85" t="s">
        <v>469</v>
      </c>
      <c r="C189" s="85" t="s">
        <v>85</v>
      </c>
      <c r="D189" s="85" t="s">
        <v>65</v>
      </c>
      <c r="E189" s="85" t="s">
        <v>470</v>
      </c>
      <c r="F189" s="85" t="s">
        <v>76</v>
      </c>
      <c r="G189" s="85">
        <v>675700</v>
      </c>
      <c r="H189" s="85">
        <v>1396144770</v>
      </c>
      <c r="I189" s="86" t="s">
        <v>67</v>
      </c>
      <c r="J189" s="85">
        <v>1026275</v>
      </c>
      <c r="K189" s="86" t="s">
        <v>87</v>
      </c>
      <c r="L189" s="86" t="s">
        <v>88</v>
      </c>
      <c r="M189" s="87">
        <v>13919</v>
      </c>
      <c r="N189" s="87">
        <v>24973</v>
      </c>
      <c r="O189" s="102">
        <f t="shared" si="24"/>
        <v>0.55736195090697949</v>
      </c>
      <c r="P189" s="91">
        <f t="shared" si="25"/>
        <v>13919</v>
      </c>
      <c r="Q189" s="92">
        <f t="shared" si="26"/>
        <v>1.0232689790553697E-3</v>
      </c>
      <c r="R189" s="93">
        <f t="shared" si="27"/>
        <v>8.0716657988710427E-4</v>
      </c>
      <c r="S189" s="94">
        <f t="shared" si="28"/>
        <v>486471.28</v>
      </c>
      <c r="T189" s="95">
        <f t="shared" si="29"/>
        <v>131960.76</v>
      </c>
      <c r="U189" s="95">
        <f t="shared" si="30"/>
        <v>197941.14</v>
      </c>
      <c r="V189" s="95">
        <f t="shared" si="31"/>
        <v>180095.34</v>
      </c>
      <c r="W189" s="96">
        <f t="shared" si="32"/>
        <v>996468.52</v>
      </c>
      <c r="X189" s="89"/>
      <c r="Y189" s="97">
        <f t="shared" si="33"/>
        <v>238813.17</v>
      </c>
      <c r="Z189" s="97">
        <f t="shared" si="34"/>
        <v>238813.17</v>
      </c>
      <c r="AA189" s="97">
        <f t="shared" si="35"/>
        <v>477626.34</v>
      </c>
    </row>
    <row r="190" spans="1:27" s="19" customFormat="1" ht="26.1" customHeight="1" x14ac:dyDescent="0.2">
      <c r="A190" s="85">
        <v>4502</v>
      </c>
      <c r="B190" s="85" t="s">
        <v>471</v>
      </c>
      <c r="C190" s="85" t="s">
        <v>215</v>
      </c>
      <c r="D190" s="85" t="s">
        <v>65</v>
      </c>
      <c r="E190" s="85" t="s">
        <v>226</v>
      </c>
      <c r="F190" s="85" t="s">
        <v>86</v>
      </c>
      <c r="G190" s="85">
        <v>675502</v>
      </c>
      <c r="H190" s="85">
        <v>2716130781</v>
      </c>
      <c r="I190" s="86" t="s">
        <v>67</v>
      </c>
      <c r="J190" s="85">
        <v>1026686</v>
      </c>
      <c r="K190" s="86" t="s">
        <v>68</v>
      </c>
      <c r="L190" s="86" t="s">
        <v>69</v>
      </c>
      <c r="M190" s="87">
        <v>9807</v>
      </c>
      <c r="N190" s="87">
        <v>15470</v>
      </c>
      <c r="O190" s="102">
        <f t="shared" si="24"/>
        <v>0.63393665158371038</v>
      </c>
      <c r="P190" s="91">
        <f t="shared" si="25"/>
        <v>9807</v>
      </c>
      <c r="Q190" s="92">
        <f t="shared" si="26"/>
        <v>7.2097125350930463E-4</v>
      </c>
      <c r="R190" s="93">
        <f t="shared" si="27"/>
        <v>5.6871058617377916E-4</v>
      </c>
      <c r="S190" s="94">
        <f t="shared" si="28"/>
        <v>342756.22</v>
      </c>
      <c r="T190" s="95">
        <f t="shared" si="29"/>
        <v>92976.45</v>
      </c>
      <c r="U190" s="95">
        <f t="shared" si="30"/>
        <v>139464.67000000001</v>
      </c>
      <c r="V190" s="95">
        <f t="shared" si="31"/>
        <v>126890.94</v>
      </c>
      <c r="W190" s="96">
        <f t="shared" si="32"/>
        <v>702088.28</v>
      </c>
      <c r="X190" s="89"/>
      <c r="Y190" s="97">
        <f t="shared" si="33"/>
        <v>168262.15</v>
      </c>
      <c r="Z190" s="97">
        <f t="shared" si="34"/>
        <v>168262.15</v>
      </c>
      <c r="AA190" s="97">
        <f t="shared" si="35"/>
        <v>336524.3</v>
      </c>
    </row>
    <row r="191" spans="1:27" s="19" customFormat="1" ht="26.1" customHeight="1" x14ac:dyDescent="0.2">
      <c r="A191" s="85">
        <v>4509</v>
      </c>
      <c r="B191" s="85" t="s">
        <v>472</v>
      </c>
      <c r="C191" s="85" t="s">
        <v>473</v>
      </c>
      <c r="D191" s="85" t="s">
        <v>106</v>
      </c>
      <c r="E191" s="85" t="s">
        <v>474</v>
      </c>
      <c r="F191" s="85" t="s">
        <v>163</v>
      </c>
      <c r="G191" s="85">
        <v>675978</v>
      </c>
      <c r="H191" s="85">
        <v>1790222693</v>
      </c>
      <c r="I191" s="86" t="s">
        <v>67</v>
      </c>
      <c r="J191" s="85">
        <v>1028591</v>
      </c>
      <c r="K191" s="86" t="s">
        <v>72</v>
      </c>
      <c r="L191" s="86" t="s">
        <v>73</v>
      </c>
      <c r="M191" s="87">
        <v>11578</v>
      </c>
      <c r="N191" s="87">
        <v>16168</v>
      </c>
      <c r="O191" s="102">
        <f t="shared" si="24"/>
        <v>0.7161058881741712</v>
      </c>
      <c r="P191" s="91">
        <f t="shared" si="25"/>
        <v>11578</v>
      </c>
      <c r="Q191" s="92">
        <f t="shared" si="26"/>
        <v>0</v>
      </c>
      <c r="R191" s="93">
        <f t="shared" si="27"/>
        <v>6.7141135583970786E-4</v>
      </c>
      <c r="S191" s="94">
        <f t="shared" si="28"/>
        <v>0</v>
      </c>
      <c r="T191" s="95">
        <f t="shared" si="29"/>
        <v>109766.63</v>
      </c>
      <c r="U191" s="95">
        <f t="shared" si="30"/>
        <v>164649.94</v>
      </c>
      <c r="V191" s="95">
        <f t="shared" si="31"/>
        <v>0</v>
      </c>
      <c r="W191" s="96">
        <f t="shared" si="32"/>
        <v>274416.57</v>
      </c>
      <c r="X191" s="89"/>
      <c r="Y191" s="97">
        <f t="shared" si="33"/>
        <v>0</v>
      </c>
      <c r="Z191" s="97">
        <f t="shared" si="34"/>
        <v>0</v>
      </c>
      <c r="AA191" s="97">
        <f t="shared" si="35"/>
        <v>0</v>
      </c>
    </row>
    <row r="192" spans="1:27" s="19" customFormat="1" ht="26.1" customHeight="1" x14ac:dyDescent="0.2">
      <c r="A192" s="85">
        <v>4512</v>
      </c>
      <c r="B192" s="85" t="s">
        <v>475</v>
      </c>
      <c r="C192" s="85" t="s">
        <v>362</v>
      </c>
      <c r="D192" s="85" t="s">
        <v>65</v>
      </c>
      <c r="E192" s="85" t="s">
        <v>66</v>
      </c>
      <c r="F192" s="85" t="s">
        <v>66</v>
      </c>
      <c r="G192" s="85">
        <v>675806</v>
      </c>
      <c r="H192" s="85">
        <v>1952322851</v>
      </c>
      <c r="I192" s="86" t="s">
        <v>67</v>
      </c>
      <c r="J192" s="85">
        <v>451204</v>
      </c>
      <c r="K192" s="86" t="s">
        <v>72</v>
      </c>
      <c r="L192" s="86" t="s">
        <v>73</v>
      </c>
      <c r="M192" s="87">
        <v>11437</v>
      </c>
      <c r="N192" s="87">
        <v>21913</v>
      </c>
      <c r="O192" s="102">
        <f t="shared" si="24"/>
        <v>0.52192762287226757</v>
      </c>
      <c r="P192" s="91">
        <f t="shared" si="25"/>
        <v>11437</v>
      </c>
      <c r="Q192" s="92">
        <f t="shared" si="26"/>
        <v>8.4080230716691308E-4</v>
      </c>
      <c r="R192" s="93">
        <f t="shared" si="27"/>
        <v>6.6323472765060791E-4</v>
      </c>
      <c r="S192" s="94">
        <f t="shared" si="28"/>
        <v>399724.98</v>
      </c>
      <c r="T192" s="95">
        <f t="shared" si="29"/>
        <v>108429.86</v>
      </c>
      <c r="U192" s="95">
        <f t="shared" si="30"/>
        <v>162644.79</v>
      </c>
      <c r="V192" s="95">
        <f t="shared" si="31"/>
        <v>147981.21</v>
      </c>
      <c r="W192" s="96">
        <f t="shared" si="32"/>
        <v>818780.84</v>
      </c>
      <c r="X192" s="89"/>
      <c r="Y192" s="97">
        <f t="shared" si="33"/>
        <v>196228.63</v>
      </c>
      <c r="Z192" s="97">
        <f t="shared" si="34"/>
        <v>196228.63</v>
      </c>
      <c r="AA192" s="97">
        <f t="shared" si="35"/>
        <v>392457.26</v>
      </c>
    </row>
    <row r="193" spans="1:27" s="19" customFormat="1" ht="26.1" customHeight="1" x14ac:dyDescent="0.2">
      <c r="A193" s="85">
        <v>4515</v>
      </c>
      <c r="B193" s="85" t="s">
        <v>476</v>
      </c>
      <c r="C193" s="85" t="s">
        <v>362</v>
      </c>
      <c r="D193" s="85" t="s">
        <v>65</v>
      </c>
      <c r="E193" s="85" t="s">
        <v>477</v>
      </c>
      <c r="F193" s="85" t="s">
        <v>100</v>
      </c>
      <c r="G193" s="85">
        <v>675814</v>
      </c>
      <c r="H193" s="85">
        <v>1538679931</v>
      </c>
      <c r="I193" s="86" t="s">
        <v>67</v>
      </c>
      <c r="J193" s="85">
        <v>1029109</v>
      </c>
      <c r="K193" s="86" t="s">
        <v>72</v>
      </c>
      <c r="L193" s="86" t="s">
        <v>73</v>
      </c>
      <c r="M193" s="87">
        <v>10011</v>
      </c>
      <c r="N193" s="87">
        <v>19880</v>
      </c>
      <c r="O193" s="102">
        <f t="shared" si="24"/>
        <v>0.50357142857142856</v>
      </c>
      <c r="P193" s="91">
        <f t="shared" si="25"/>
        <v>10011</v>
      </c>
      <c r="Q193" s="92">
        <f t="shared" si="26"/>
        <v>7.359685142124654E-4</v>
      </c>
      <c r="R193" s="93">
        <f t="shared" si="27"/>
        <v>5.8054060142609387E-4</v>
      </c>
      <c r="S193" s="94">
        <f t="shared" si="28"/>
        <v>349886.06</v>
      </c>
      <c r="T193" s="95">
        <f t="shared" si="29"/>
        <v>94910.49</v>
      </c>
      <c r="U193" s="95">
        <f t="shared" si="30"/>
        <v>142365.74</v>
      </c>
      <c r="V193" s="95">
        <f t="shared" si="31"/>
        <v>129530.46</v>
      </c>
      <c r="W193" s="96">
        <f t="shared" si="32"/>
        <v>716692.75</v>
      </c>
      <c r="X193" s="89"/>
      <c r="Y193" s="97">
        <f t="shared" si="33"/>
        <v>171762.25</v>
      </c>
      <c r="Z193" s="97">
        <f t="shared" si="34"/>
        <v>171762.25</v>
      </c>
      <c r="AA193" s="97">
        <f t="shared" si="35"/>
        <v>343524.5</v>
      </c>
    </row>
    <row r="194" spans="1:27" s="19" customFormat="1" ht="26.1" customHeight="1" x14ac:dyDescent="0.2">
      <c r="A194" s="85">
        <v>4516</v>
      </c>
      <c r="B194" s="85" t="s">
        <v>478</v>
      </c>
      <c r="C194" s="85" t="s">
        <v>479</v>
      </c>
      <c r="D194" s="85" t="s">
        <v>106</v>
      </c>
      <c r="E194" s="85" t="s">
        <v>344</v>
      </c>
      <c r="F194" s="85" t="s">
        <v>103</v>
      </c>
      <c r="G194" s="85">
        <v>675708</v>
      </c>
      <c r="H194" s="85">
        <v>1679160089</v>
      </c>
      <c r="I194" s="86" t="s">
        <v>81</v>
      </c>
      <c r="J194" s="85">
        <v>1004875</v>
      </c>
      <c r="K194" s="86" t="s">
        <v>72</v>
      </c>
      <c r="L194" s="86" t="s">
        <v>73</v>
      </c>
      <c r="M194" s="87">
        <v>10463</v>
      </c>
      <c r="N194" s="87">
        <v>13813</v>
      </c>
      <c r="O194" s="102">
        <f t="shared" si="24"/>
        <v>0.75747484253963659</v>
      </c>
      <c r="P194" s="91">
        <f t="shared" si="25"/>
        <v>10463</v>
      </c>
      <c r="Q194" s="92">
        <f t="shared" si="26"/>
        <v>0</v>
      </c>
      <c r="R194" s="93">
        <f t="shared" si="27"/>
        <v>6.0675220384788942E-4</v>
      </c>
      <c r="S194" s="94">
        <f t="shared" si="28"/>
        <v>0</v>
      </c>
      <c r="T194" s="95">
        <f t="shared" si="29"/>
        <v>99195.73</v>
      </c>
      <c r="U194" s="95">
        <f t="shared" si="30"/>
        <v>148793.60000000001</v>
      </c>
      <c r="V194" s="95">
        <f t="shared" si="31"/>
        <v>0</v>
      </c>
      <c r="W194" s="96">
        <f t="shared" si="32"/>
        <v>247989.33000000002</v>
      </c>
      <c r="X194" s="89"/>
      <c r="Y194" s="97">
        <f t="shared" si="33"/>
        <v>0</v>
      </c>
      <c r="Z194" s="97">
        <f t="shared" si="34"/>
        <v>0</v>
      </c>
      <c r="AA194" s="97">
        <f t="shared" si="35"/>
        <v>0</v>
      </c>
    </row>
    <row r="195" spans="1:27" s="19" customFormat="1" ht="26.1" customHeight="1" x14ac:dyDescent="0.2">
      <c r="A195" s="85">
        <v>4522</v>
      </c>
      <c r="B195" s="85" t="s">
        <v>480</v>
      </c>
      <c r="C195" s="85" t="s">
        <v>71</v>
      </c>
      <c r="D195" s="85" t="s">
        <v>65</v>
      </c>
      <c r="E195" s="85" t="s">
        <v>481</v>
      </c>
      <c r="F195" s="85" t="s">
        <v>135</v>
      </c>
      <c r="G195" s="85">
        <v>676117</v>
      </c>
      <c r="H195" s="85">
        <v>1386378701</v>
      </c>
      <c r="I195" s="86" t="s">
        <v>81</v>
      </c>
      <c r="J195" s="85">
        <v>1029535</v>
      </c>
      <c r="K195" s="86" t="s">
        <v>72</v>
      </c>
      <c r="L195" s="86" t="s">
        <v>73</v>
      </c>
      <c r="M195" s="87">
        <v>6100</v>
      </c>
      <c r="N195" s="87">
        <v>11718</v>
      </c>
      <c r="O195" s="102">
        <f t="shared" ref="O195:O258" si="36">M195/N195</f>
        <v>0.52056664959890764</v>
      </c>
      <c r="P195" s="91">
        <f t="shared" ref="P195:P258" si="37">IFERROR((M195/(L195-K195)*365),0)</f>
        <v>6100</v>
      </c>
      <c r="Q195" s="92">
        <f t="shared" ref="Q195:Q258" si="38">IF(D195="NSGO",P195/Q$4,0)</f>
        <v>4.4844750141804406E-4</v>
      </c>
      <c r="R195" s="93">
        <f t="shared" ref="R195:R258" si="39">P195/R$4</f>
        <v>3.5374065215254948E-4</v>
      </c>
      <c r="S195" s="94">
        <f t="shared" ref="S195:S258" si="40">IF(Q195&gt;0,ROUND($S$4*Q195,2),0)</f>
        <v>213195.98</v>
      </c>
      <c r="T195" s="95">
        <f t="shared" ref="T195:T258" si="41">IF(R195&gt;0,ROUND($T$4*R195,2),0)</f>
        <v>57831.79</v>
      </c>
      <c r="U195" s="95">
        <f t="shared" ref="U195:U258" si="42">IF(R195&gt;0,ROUND($U$4*R195,2),0)</f>
        <v>86747.68</v>
      </c>
      <c r="V195" s="95">
        <f t="shared" ref="V195:V258" si="43">IF(Q195&gt;0,ROUND($V$4*Q195,2),0)</f>
        <v>78926.759999999995</v>
      </c>
      <c r="W195" s="96">
        <f t="shared" ref="W195:W258" si="44">S195+T195+U195+V195</f>
        <v>436702.21</v>
      </c>
      <c r="X195" s="89"/>
      <c r="Y195" s="97">
        <f t="shared" ref="Y195:Y258" si="45">IF($D195="NSGO",ROUND($Q195*$Y$4,2),0)</f>
        <v>104659.84</v>
      </c>
      <c r="Z195" s="97">
        <f t="shared" ref="Z195:Z258" si="46">IF($D195="NSGO",ROUND($Q195*$Z$4,2),0)</f>
        <v>104659.84</v>
      </c>
      <c r="AA195" s="97">
        <f t="shared" ref="AA195:AA258" si="47">SUM(Y195:Z195)</f>
        <v>209319.67999999999</v>
      </c>
    </row>
    <row r="196" spans="1:27" s="19" customFormat="1" ht="26.1" customHeight="1" x14ac:dyDescent="0.2">
      <c r="A196" s="85">
        <v>4523</v>
      </c>
      <c r="B196" s="85" t="s">
        <v>482</v>
      </c>
      <c r="C196" s="85" t="s">
        <v>483</v>
      </c>
      <c r="D196" s="85" t="s">
        <v>65</v>
      </c>
      <c r="E196" s="85" t="s">
        <v>262</v>
      </c>
      <c r="F196" s="85" t="s">
        <v>80</v>
      </c>
      <c r="G196" s="85">
        <v>675532</v>
      </c>
      <c r="H196" s="85">
        <v>1972887784</v>
      </c>
      <c r="I196" s="86" t="s">
        <v>67</v>
      </c>
      <c r="J196" s="85">
        <v>1030987</v>
      </c>
      <c r="K196" s="86" t="s">
        <v>484</v>
      </c>
      <c r="L196" s="86" t="s">
        <v>88</v>
      </c>
      <c r="M196" s="87">
        <v>3342</v>
      </c>
      <c r="N196" s="87">
        <v>6827</v>
      </c>
      <c r="O196" s="102">
        <f t="shared" si="36"/>
        <v>0.4895268785703823</v>
      </c>
      <c r="P196" s="91">
        <f t="shared" si="37"/>
        <v>8025.1973684210525</v>
      </c>
      <c r="Q196" s="92">
        <f t="shared" si="38"/>
        <v>5.8998028004181692E-4</v>
      </c>
      <c r="R196" s="93">
        <f t="shared" si="39"/>
        <v>4.6538336897675197E-4</v>
      </c>
      <c r="S196" s="94">
        <f t="shared" si="40"/>
        <v>280481.93</v>
      </c>
      <c r="T196" s="95">
        <f t="shared" si="41"/>
        <v>76083.850000000006</v>
      </c>
      <c r="U196" s="95">
        <f t="shared" si="42"/>
        <v>114125.78</v>
      </c>
      <c r="V196" s="95">
        <f t="shared" si="43"/>
        <v>103836.53</v>
      </c>
      <c r="W196" s="96">
        <f t="shared" si="44"/>
        <v>574528.09000000008</v>
      </c>
      <c r="X196" s="89"/>
      <c r="Y196" s="97">
        <f t="shared" si="45"/>
        <v>137691.13</v>
      </c>
      <c r="Z196" s="97">
        <f t="shared" si="46"/>
        <v>137691.13</v>
      </c>
      <c r="AA196" s="97">
        <f t="shared" si="47"/>
        <v>275382.26</v>
      </c>
    </row>
    <row r="197" spans="1:27" s="19" customFormat="1" ht="26.1" customHeight="1" x14ac:dyDescent="0.2">
      <c r="A197" s="85">
        <v>4525</v>
      </c>
      <c r="B197" s="85" t="s">
        <v>485</v>
      </c>
      <c r="C197" s="85" t="s">
        <v>119</v>
      </c>
      <c r="D197" s="85" t="s">
        <v>65</v>
      </c>
      <c r="E197" s="85" t="s">
        <v>486</v>
      </c>
      <c r="F197" s="85" t="s">
        <v>103</v>
      </c>
      <c r="G197" s="85">
        <v>455631</v>
      </c>
      <c r="H197" s="85">
        <v>1588073597</v>
      </c>
      <c r="I197" s="86" t="s">
        <v>67</v>
      </c>
      <c r="J197" s="85">
        <v>1026213</v>
      </c>
      <c r="K197" s="86" t="s">
        <v>68</v>
      </c>
      <c r="L197" s="86" t="s">
        <v>69</v>
      </c>
      <c r="M197" s="87">
        <v>27378</v>
      </c>
      <c r="N197" s="87">
        <v>35061</v>
      </c>
      <c r="O197" s="102">
        <f t="shared" si="36"/>
        <v>0.78086763070077869</v>
      </c>
      <c r="P197" s="91">
        <f t="shared" si="37"/>
        <v>27377.999999999996</v>
      </c>
      <c r="Q197" s="92">
        <f t="shared" si="38"/>
        <v>2.0127206055447883E-3</v>
      </c>
      <c r="R197" s="93">
        <f t="shared" si="39"/>
        <v>1.5876576351856555E-3</v>
      </c>
      <c r="S197" s="94">
        <f t="shared" si="40"/>
        <v>956865.49</v>
      </c>
      <c r="T197" s="95">
        <f t="shared" si="41"/>
        <v>259560.43</v>
      </c>
      <c r="U197" s="95">
        <f t="shared" si="42"/>
        <v>389340.65</v>
      </c>
      <c r="V197" s="95">
        <f t="shared" si="43"/>
        <v>354238.83</v>
      </c>
      <c r="W197" s="96">
        <f t="shared" si="44"/>
        <v>1960005.4</v>
      </c>
      <c r="X197" s="89"/>
      <c r="Y197" s="97">
        <f t="shared" si="45"/>
        <v>469733.97</v>
      </c>
      <c r="Z197" s="97">
        <f t="shared" si="46"/>
        <v>469733.97</v>
      </c>
      <c r="AA197" s="97">
        <f t="shared" si="47"/>
        <v>939467.94</v>
      </c>
    </row>
    <row r="198" spans="1:27" s="19" customFormat="1" ht="26.1" customHeight="1" x14ac:dyDescent="0.2">
      <c r="A198" s="85">
        <v>4529</v>
      </c>
      <c r="B198" s="85" t="s">
        <v>487</v>
      </c>
      <c r="C198" s="85" t="s">
        <v>488</v>
      </c>
      <c r="D198" s="85" t="s">
        <v>106</v>
      </c>
      <c r="E198" s="85" t="s">
        <v>103</v>
      </c>
      <c r="F198" s="85" t="s">
        <v>103</v>
      </c>
      <c r="G198" s="85">
        <v>676052</v>
      </c>
      <c r="H198" s="85">
        <v>4724844015</v>
      </c>
      <c r="I198" s="86" t="s">
        <v>67</v>
      </c>
      <c r="J198" s="85">
        <v>1026850</v>
      </c>
      <c r="K198" s="86" t="s">
        <v>72</v>
      </c>
      <c r="L198" s="86" t="s">
        <v>73</v>
      </c>
      <c r="M198" s="87">
        <v>19943</v>
      </c>
      <c r="N198" s="87">
        <v>26640</v>
      </c>
      <c r="O198" s="102">
        <f t="shared" si="36"/>
        <v>0.74861111111111112</v>
      </c>
      <c r="P198" s="91">
        <f t="shared" si="37"/>
        <v>19943</v>
      </c>
      <c r="Q198" s="92">
        <f t="shared" si="38"/>
        <v>0</v>
      </c>
      <c r="R198" s="93">
        <f t="shared" si="39"/>
        <v>1.156499971455458E-3</v>
      </c>
      <c r="S198" s="94">
        <f t="shared" si="40"/>
        <v>0</v>
      </c>
      <c r="T198" s="95">
        <f t="shared" si="41"/>
        <v>189072.02</v>
      </c>
      <c r="U198" s="95">
        <f t="shared" si="42"/>
        <v>283608.03000000003</v>
      </c>
      <c r="V198" s="95">
        <f t="shared" si="43"/>
        <v>0</v>
      </c>
      <c r="W198" s="96">
        <f t="shared" si="44"/>
        <v>472680.05000000005</v>
      </c>
      <c r="X198" s="89"/>
      <c r="Y198" s="97">
        <f t="shared" si="45"/>
        <v>0</v>
      </c>
      <c r="Z198" s="97">
        <f t="shared" si="46"/>
        <v>0</v>
      </c>
      <c r="AA198" s="97">
        <f t="shared" si="47"/>
        <v>0</v>
      </c>
    </row>
    <row r="199" spans="1:27" s="19" customFormat="1" ht="26.1" customHeight="1" x14ac:dyDescent="0.2">
      <c r="A199" s="85">
        <v>4530</v>
      </c>
      <c r="B199" s="85" t="s">
        <v>489</v>
      </c>
      <c r="C199" s="85" t="s">
        <v>124</v>
      </c>
      <c r="D199" s="85" t="s">
        <v>65</v>
      </c>
      <c r="E199" s="85" t="s">
        <v>103</v>
      </c>
      <c r="F199" s="85" t="s">
        <v>103</v>
      </c>
      <c r="G199" s="85">
        <v>455576</v>
      </c>
      <c r="H199" s="85">
        <v>1699029413</v>
      </c>
      <c r="I199" s="86" t="s">
        <v>67</v>
      </c>
      <c r="J199" s="85">
        <v>1028660</v>
      </c>
      <c r="K199" s="86" t="s">
        <v>111</v>
      </c>
      <c r="L199" s="86" t="s">
        <v>112</v>
      </c>
      <c r="M199" s="87">
        <v>16233</v>
      </c>
      <c r="N199" s="87">
        <v>23499</v>
      </c>
      <c r="O199" s="102">
        <f t="shared" si="36"/>
        <v>0.69079535299374439</v>
      </c>
      <c r="P199" s="91">
        <f t="shared" si="37"/>
        <v>16233</v>
      </c>
      <c r="Q199" s="92">
        <f t="shared" si="38"/>
        <v>1.1933849656588704E-3</v>
      </c>
      <c r="R199" s="93">
        <f t="shared" si="39"/>
        <v>9.4135606662169445E-4</v>
      </c>
      <c r="S199" s="94">
        <f t="shared" si="40"/>
        <v>567345.94999999995</v>
      </c>
      <c r="T199" s="95">
        <f t="shared" si="41"/>
        <v>153898.91</v>
      </c>
      <c r="U199" s="95">
        <f t="shared" si="42"/>
        <v>230848.37</v>
      </c>
      <c r="V199" s="95">
        <f t="shared" si="43"/>
        <v>210035.75</v>
      </c>
      <c r="W199" s="96">
        <f t="shared" si="44"/>
        <v>1162128.98</v>
      </c>
      <c r="X199" s="89"/>
      <c r="Y199" s="97">
        <f t="shared" si="45"/>
        <v>278515.28999999998</v>
      </c>
      <c r="Z199" s="97">
        <f t="shared" si="46"/>
        <v>278515.28999999998</v>
      </c>
      <c r="AA199" s="97">
        <f t="shared" si="47"/>
        <v>557030.57999999996</v>
      </c>
    </row>
    <row r="200" spans="1:27" s="19" customFormat="1" ht="26.1" customHeight="1" x14ac:dyDescent="0.2">
      <c r="A200" s="85">
        <v>4531</v>
      </c>
      <c r="B200" s="85" t="s">
        <v>490</v>
      </c>
      <c r="C200" s="85" t="s">
        <v>491</v>
      </c>
      <c r="D200" s="85" t="s">
        <v>65</v>
      </c>
      <c r="E200" s="85" t="s">
        <v>492</v>
      </c>
      <c r="F200" s="85" t="s">
        <v>86</v>
      </c>
      <c r="G200" s="85">
        <v>455676</v>
      </c>
      <c r="H200" s="85">
        <v>1902341696</v>
      </c>
      <c r="I200" s="86" t="s">
        <v>67</v>
      </c>
      <c r="J200" s="85">
        <v>1028506</v>
      </c>
      <c r="K200" s="86" t="s">
        <v>87</v>
      </c>
      <c r="L200" s="86" t="s">
        <v>88</v>
      </c>
      <c r="M200" s="87">
        <v>10713</v>
      </c>
      <c r="N200" s="87">
        <v>19685</v>
      </c>
      <c r="O200" s="102">
        <f t="shared" si="36"/>
        <v>0.54422148844297691</v>
      </c>
      <c r="P200" s="91">
        <f t="shared" si="37"/>
        <v>10713</v>
      </c>
      <c r="Q200" s="92">
        <f t="shared" si="38"/>
        <v>7.8757673486745997E-4</v>
      </c>
      <c r="R200" s="93">
        <f t="shared" si="39"/>
        <v>6.2124977155905941E-4</v>
      </c>
      <c r="S200" s="94">
        <f t="shared" si="40"/>
        <v>374421.07</v>
      </c>
      <c r="T200" s="95">
        <f t="shared" si="41"/>
        <v>101565.89</v>
      </c>
      <c r="U200" s="95">
        <f t="shared" si="42"/>
        <v>152348.82999999999</v>
      </c>
      <c r="V200" s="95">
        <f t="shared" si="43"/>
        <v>138613.51</v>
      </c>
      <c r="W200" s="96">
        <f t="shared" si="44"/>
        <v>766949.3</v>
      </c>
      <c r="X200" s="89"/>
      <c r="Y200" s="97">
        <f t="shared" si="45"/>
        <v>183806.71</v>
      </c>
      <c r="Z200" s="97">
        <f t="shared" si="46"/>
        <v>183806.71</v>
      </c>
      <c r="AA200" s="97">
        <f t="shared" si="47"/>
        <v>367613.42</v>
      </c>
    </row>
    <row r="201" spans="1:27" s="19" customFormat="1" ht="26.1" customHeight="1" x14ac:dyDescent="0.2">
      <c r="A201" s="85">
        <v>4532</v>
      </c>
      <c r="B201" s="85" t="s">
        <v>493</v>
      </c>
      <c r="C201" s="85" t="s">
        <v>124</v>
      </c>
      <c r="D201" s="85" t="s">
        <v>65</v>
      </c>
      <c r="E201" s="85" t="s">
        <v>66</v>
      </c>
      <c r="F201" s="85" t="s">
        <v>66</v>
      </c>
      <c r="G201" s="85">
        <v>675272</v>
      </c>
      <c r="H201" s="85">
        <v>1477695641</v>
      </c>
      <c r="I201" s="86" t="s">
        <v>67</v>
      </c>
      <c r="J201" s="85">
        <v>1026721</v>
      </c>
      <c r="K201" s="86" t="s">
        <v>111</v>
      </c>
      <c r="L201" s="86" t="s">
        <v>112</v>
      </c>
      <c r="M201" s="87">
        <v>26168</v>
      </c>
      <c r="N201" s="87">
        <v>47471</v>
      </c>
      <c r="O201" s="102">
        <f t="shared" si="36"/>
        <v>0.55124181078974532</v>
      </c>
      <c r="P201" s="91">
        <f t="shared" si="37"/>
        <v>26168</v>
      </c>
      <c r="Q201" s="92">
        <f t="shared" si="38"/>
        <v>1.92376626509957E-3</v>
      </c>
      <c r="R201" s="93">
        <f t="shared" si="39"/>
        <v>1.5174894074635927E-3</v>
      </c>
      <c r="S201" s="94">
        <f t="shared" si="40"/>
        <v>914575.8</v>
      </c>
      <c r="T201" s="95">
        <f t="shared" si="41"/>
        <v>248088.88</v>
      </c>
      <c r="U201" s="95">
        <f t="shared" si="42"/>
        <v>372133.32</v>
      </c>
      <c r="V201" s="95">
        <f t="shared" si="43"/>
        <v>338582.86</v>
      </c>
      <c r="W201" s="96">
        <f t="shared" si="44"/>
        <v>1873380.8600000003</v>
      </c>
      <c r="X201" s="89"/>
      <c r="Y201" s="97">
        <f t="shared" si="45"/>
        <v>448973.57</v>
      </c>
      <c r="Z201" s="97">
        <f t="shared" si="46"/>
        <v>448973.57</v>
      </c>
      <c r="AA201" s="97">
        <f t="shared" si="47"/>
        <v>897947.14</v>
      </c>
    </row>
    <row r="202" spans="1:27" s="19" customFormat="1" ht="26.1" customHeight="1" x14ac:dyDescent="0.2">
      <c r="A202" s="85">
        <v>4533</v>
      </c>
      <c r="B202" s="85" t="s">
        <v>494</v>
      </c>
      <c r="C202" s="85" t="s">
        <v>495</v>
      </c>
      <c r="D202" s="85" t="s">
        <v>106</v>
      </c>
      <c r="E202" s="85" t="s">
        <v>138</v>
      </c>
      <c r="F202" s="85" t="s">
        <v>86</v>
      </c>
      <c r="G202" s="85">
        <v>455020</v>
      </c>
      <c r="H202" s="85">
        <v>1316427958</v>
      </c>
      <c r="I202" s="86" t="s">
        <v>67</v>
      </c>
      <c r="J202" s="85">
        <v>1030760</v>
      </c>
      <c r="K202" s="86" t="s">
        <v>496</v>
      </c>
      <c r="L202" s="86" t="s">
        <v>69</v>
      </c>
      <c r="M202" s="87">
        <v>26380</v>
      </c>
      <c r="N202" s="87">
        <v>33126</v>
      </c>
      <c r="O202" s="102">
        <f t="shared" si="36"/>
        <v>0.79635331763569406</v>
      </c>
      <c r="P202" s="91">
        <f t="shared" si="37"/>
        <v>37176.447876447877</v>
      </c>
      <c r="Q202" s="92">
        <f t="shared" si="38"/>
        <v>0</v>
      </c>
      <c r="R202" s="93">
        <f t="shared" si="39"/>
        <v>2.15587228139835E-3</v>
      </c>
      <c r="S202" s="94">
        <f t="shared" si="40"/>
        <v>0</v>
      </c>
      <c r="T202" s="95">
        <f t="shared" si="41"/>
        <v>352455.8</v>
      </c>
      <c r="U202" s="95">
        <f t="shared" si="42"/>
        <v>528683.69999999995</v>
      </c>
      <c r="V202" s="95">
        <f t="shared" si="43"/>
        <v>0</v>
      </c>
      <c r="W202" s="96">
        <f t="shared" si="44"/>
        <v>881139.5</v>
      </c>
      <c r="X202" s="89"/>
      <c r="Y202" s="97">
        <f t="shared" si="45"/>
        <v>0</v>
      </c>
      <c r="Z202" s="97">
        <f t="shared" si="46"/>
        <v>0</v>
      </c>
      <c r="AA202" s="97">
        <f t="shared" si="47"/>
        <v>0</v>
      </c>
    </row>
    <row r="203" spans="1:27" s="19" customFormat="1" ht="26.1" customHeight="1" x14ac:dyDescent="0.2">
      <c r="A203" s="85">
        <v>4537</v>
      </c>
      <c r="B203" s="85" t="s">
        <v>497</v>
      </c>
      <c r="C203" s="85" t="s">
        <v>498</v>
      </c>
      <c r="D203" s="85" t="s">
        <v>106</v>
      </c>
      <c r="E203" s="85" t="s">
        <v>499</v>
      </c>
      <c r="F203" s="85" t="s">
        <v>86</v>
      </c>
      <c r="G203" s="85">
        <v>675929</v>
      </c>
      <c r="H203" s="85">
        <v>1487992418</v>
      </c>
      <c r="I203" s="86" t="s">
        <v>67</v>
      </c>
      <c r="J203" s="85">
        <v>1021028</v>
      </c>
      <c r="K203" s="86" t="s">
        <v>68</v>
      </c>
      <c r="L203" s="86" t="s">
        <v>69</v>
      </c>
      <c r="M203" s="87">
        <v>10928</v>
      </c>
      <c r="N203" s="87">
        <v>14041</v>
      </c>
      <c r="O203" s="102">
        <f t="shared" si="36"/>
        <v>0.77829214443415706</v>
      </c>
      <c r="P203" s="91">
        <f t="shared" si="37"/>
        <v>10928</v>
      </c>
      <c r="Q203" s="92">
        <f t="shared" si="38"/>
        <v>0</v>
      </c>
      <c r="R203" s="93">
        <f t="shared" si="39"/>
        <v>6.3371767979066571E-4</v>
      </c>
      <c r="S203" s="94">
        <f t="shared" si="40"/>
        <v>0</v>
      </c>
      <c r="T203" s="95">
        <f t="shared" si="41"/>
        <v>103604.22</v>
      </c>
      <c r="U203" s="95">
        <f t="shared" si="42"/>
        <v>155406.32999999999</v>
      </c>
      <c r="V203" s="95">
        <f t="shared" si="43"/>
        <v>0</v>
      </c>
      <c r="W203" s="96">
        <f t="shared" si="44"/>
        <v>259010.55</v>
      </c>
      <c r="X203" s="89"/>
      <c r="Y203" s="97">
        <f t="shared" si="45"/>
        <v>0</v>
      </c>
      <c r="Z203" s="97">
        <f t="shared" si="46"/>
        <v>0</v>
      </c>
      <c r="AA203" s="97">
        <f t="shared" si="47"/>
        <v>0</v>
      </c>
    </row>
    <row r="204" spans="1:27" s="19" customFormat="1" ht="26.1" customHeight="1" x14ac:dyDescent="0.2">
      <c r="A204" s="85">
        <v>4538</v>
      </c>
      <c r="B204" s="85" t="s">
        <v>500</v>
      </c>
      <c r="C204" s="85" t="s">
        <v>302</v>
      </c>
      <c r="D204" s="85" t="s">
        <v>65</v>
      </c>
      <c r="E204" s="85" t="s">
        <v>481</v>
      </c>
      <c r="F204" s="85" t="s">
        <v>135</v>
      </c>
      <c r="G204" s="85">
        <v>675619</v>
      </c>
      <c r="H204" s="85">
        <v>1104216316</v>
      </c>
      <c r="I204" s="86" t="s">
        <v>67</v>
      </c>
      <c r="J204" s="85">
        <v>1026716</v>
      </c>
      <c r="K204" s="86" t="s">
        <v>68</v>
      </c>
      <c r="L204" s="86" t="s">
        <v>69</v>
      </c>
      <c r="M204" s="87">
        <v>17717</v>
      </c>
      <c r="N204" s="87">
        <v>23257</v>
      </c>
      <c r="O204" s="102">
        <f t="shared" si="36"/>
        <v>0.76179214860042133</v>
      </c>
      <c r="P204" s="91">
        <f t="shared" si="37"/>
        <v>17717</v>
      </c>
      <c r="Q204" s="92">
        <f t="shared" si="38"/>
        <v>1.3024826856759815E-3</v>
      </c>
      <c r="R204" s="93">
        <f t="shared" si="39"/>
        <v>1.0274136285551999E-3</v>
      </c>
      <c r="S204" s="94">
        <f t="shared" si="40"/>
        <v>619211.99</v>
      </c>
      <c r="T204" s="95">
        <f t="shared" si="41"/>
        <v>167968.16</v>
      </c>
      <c r="U204" s="95">
        <f t="shared" si="42"/>
        <v>251952.23</v>
      </c>
      <c r="V204" s="95">
        <f t="shared" si="43"/>
        <v>229236.95</v>
      </c>
      <c r="W204" s="96">
        <f t="shared" si="44"/>
        <v>1268369.33</v>
      </c>
      <c r="X204" s="89"/>
      <c r="Y204" s="97">
        <f t="shared" si="45"/>
        <v>303976.8</v>
      </c>
      <c r="Z204" s="97">
        <f t="shared" si="46"/>
        <v>303976.8</v>
      </c>
      <c r="AA204" s="97">
        <f t="shared" si="47"/>
        <v>607953.6</v>
      </c>
    </row>
    <row r="205" spans="1:27" s="19" customFormat="1" ht="26.1" customHeight="1" x14ac:dyDescent="0.2">
      <c r="A205" s="85">
        <v>4539</v>
      </c>
      <c r="B205" s="85" t="s">
        <v>501</v>
      </c>
      <c r="C205" s="85" t="s">
        <v>502</v>
      </c>
      <c r="D205" s="85" t="s">
        <v>65</v>
      </c>
      <c r="E205" s="85" t="s">
        <v>503</v>
      </c>
      <c r="F205" s="85" t="s">
        <v>195</v>
      </c>
      <c r="G205" s="85">
        <v>676125</v>
      </c>
      <c r="H205" s="85">
        <v>1558768259</v>
      </c>
      <c r="I205" s="86" t="s">
        <v>67</v>
      </c>
      <c r="J205" s="85">
        <v>1028576</v>
      </c>
      <c r="K205" s="86" t="s">
        <v>87</v>
      </c>
      <c r="L205" s="86" t="s">
        <v>88</v>
      </c>
      <c r="M205" s="87">
        <v>21914</v>
      </c>
      <c r="N205" s="87">
        <v>33120</v>
      </c>
      <c r="O205" s="102">
        <f t="shared" si="36"/>
        <v>0.66165458937198063</v>
      </c>
      <c r="P205" s="91">
        <f t="shared" si="37"/>
        <v>21914</v>
      </c>
      <c r="Q205" s="92">
        <f t="shared" si="38"/>
        <v>1.6110292698483636E-3</v>
      </c>
      <c r="R205" s="93">
        <f t="shared" si="39"/>
        <v>1.2707987952903228E-3</v>
      </c>
      <c r="S205" s="94">
        <f t="shared" si="40"/>
        <v>765897.81</v>
      </c>
      <c r="T205" s="95">
        <f t="shared" si="41"/>
        <v>207758.32</v>
      </c>
      <c r="U205" s="95">
        <f t="shared" si="42"/>
        <v>311637.48</v>
      </c>
      <c r="V205" s="95">
        <f t="shared" si="43"/>
        <v>283541.15000000002</v>
      </c>
      <c r="W205" s="96">
        <f t="shared" si="44"/>
        <v>1568834.7600000002</v>
      </c>
      <c r="X205" s="89"/>
      <c r="Y205" s="97">
        <f t="shared" si="45"/>
        <v>375986.2</v>
      </c>
      <c r="Z205" s="97">
        <f t="shared" si="46"/>
        <v>375986.2</v>
      </c>
      <c r="AA205" s="97">
        <f t="shared" si="47"/>
        <v>751972.4</v>
      </c>
    </row>
    <row r="206" spans="1:27" s="19" customFormat="1" ht="26.1" customHeight="1" x14ac:dyDescent="0.2">
      <c r="A206" s="85">
        <v>4540</v>
      </c>
      <c r="B206" s="85" t="s">
        <v>504</v>
      </c>
      <c r="C206" s="85" t="s">
        <v>505</v>
      </c>
      <c r="D206" s="85" t="s">
        <v>106</v>
      </c>
      <c r="E206" s="85" t="s">
        <v>195</v>
      </c>
      <c r="F206" s="85" t="s">
        <v>195</v>
      </c>
      <c r="G206" s="85">
        <v>455484</v>
      </c>
      <c r="H206" s="85">
        <v>7415523970</v>
      </c>
      <c r="I206" s="86" t="s">
        <v>67</v>
      </c>
      <c r="J206" s="85">
        <v>454002</v>
      </c>
      <c r="K206" s="86" t="s">
        <v>111</v>
      </c>
      <c r="L206" s="86" t="s">
        <v>112</v>
      </c>
      <c r="M206" s="87">
        <v>29197</v>
      </c>
      <c r="N206" s="87">
        <v>34782</v>
      </c>
      <c r="O206" s="102">
        <f t="shared" si="36"/>
        <v>0.8394284399977</v>
      </c>
      <c r="P206" s="91">
        <f t="shared" si="37"/>
        <v>29197.000000000004</v>
      </c>
      <c r="Q206" s="92">
        <f t="shared" si="38"/>
        <v>0</v>
      </c>
      <c r="R206" s="93">
        <f t="shared" si="39"/>
        <v>1.6931419378521293E-3</v>
      </c>
      <c r="S206" s="94">
        <f t="shared" si="40"/>
        <v>0</v>
      </c>
      <c r="T206" s="95">
        <f t="shared" si="41"/>
        <v>276805.68</v>
      </c>
      <c r="U206" s="95">
        <f t="shared" si="42"/>
        <v>415208.52</v>
      </c>
      <c r="V206" s="95">
        <f t="shared" si="43"/>
        <v>0</v>
      </c>
      <c r="W206" s="96">
        <f t="shared" si="44"/>
        <v>692014.2</v>
      </c>
      <c r="X206" s="89"/>
      <c r="Y206" s="97">
        <f t="shared" si="45"/>
        <v>0</v>
      </c>
      <c r="Z206" s="97">
        <f t="shared" si="46"/>
        <v>0</v>
      </c>
      <c r="AA206" s="97">
        <f t="shared" si="47"/>
        <v>0</v>
      </c>
    </row>
    <row r="207" spans="1:27" s="19" customFormat="1" ht="26.1" customHeight="1" x14ac:dyDescent="0.2">
      <c r="A207" s="85">
        <v>4541</v>
      </c>
      <c r="B207" s="85" t="s">
        <v>506</v>
      </c>
      <c r="C207" s="85" t="s">
        <v>506</v>
      </c>
      <c r="D207" s="85" t="s">
        <v>106</v>
      </c>
      <c r="E207" s="85" t="s">
        <v>507</v>
      </c>
      <c r="F207" s="85" t="s">
        <v>100</v>
      </c>
      <c r="G207" s="85">
        <v>675387</v>
      </c>
      <c r="H207" s="85">
        <v>4529405426</v>
      </c>
      <c r="I207" s="86" t="s">
        <v>67</v>
      </c>
      <c r="J207" s="85">
        <v>1019888</v>
      </c>
      <c r="K207" s="86" t="s">
        <v>72</v>
      </c>
      <c r="L207" s="86" t="s">
        <v>73</v>
      </c>
      <c r="M207" s="87">
        <v>10914</v>
      </c>
      <c r="N207" s="87">
        <v>16655</v>
      </c>
      <c r="O207" s="102">
        <f t="shared" si="36"/>
        <v>0.65529870909636745</v>
      </c>
      <c r="P207" s="91">
        <f t="shared" si="37"/>
        <v>10914</v>
      </c>
      <c r="Q207" s="92">
        <f t="shared" si="38"/>
        <v>0</v>
      </c>
      <c r="R207" s="93">
        <f t="shared" si="39"/>
        <v>6.3290581599884023E-4</v>
      </c>
      <c r="S207" s="94">
        <f t="shared" si="40"/>
        <v>0</v>
      </c>
      <c r="T207" s="95">
        <f t="shared" si="41"/>
        <v>103471.49</v>
      </c>
      <c r="U207" s="95">
        <f t="shared" si="42"/>
        <v>155207.24</v>
      </c>
      <c r="V207" s="95">
        <f t="shared" si="43"/>
        <v>0</v>
      </c>
      <c r="W207" s="96">
        <f t="shared" si="44"/>
        <v>258678.72999999998</v>
      </c>
      <c r="X207" s="89"/>
      <c r="Y207" s="97">
        <f t="shared" si="45"/>
        <v>0</v>
      </c>
      <c r="Z207" s="97">
        <f t="shared" si="46"/>
        <v>0</v>
      </c>
      <c r="AA207" s="97">
        <f t="shared" si="47"/>
        <v>0</v>
      </c>
    </row>
    <row r="208" spans="1:27" s="19" customFormat="1" ht="26.1" customHeight="1" x14ac:dyDescent="0.2">
      <c r="A208" s="85">
        <v>4542</v>
      </c>
      <c r="B208" s="85" t="s">
        <v>508</v>
      </c>
      <c r="C208" s="85" t="s">
        <v>194</v>
      </c>
      <c r="D208" s="85" t="s">
        <v>65</v>
      </c>
      <c r="E208" s="85" t="s">
        <v>509</v>
      </c>
      <c r="F208" s="85" t="s">
        <v>195</v>
      </c>
      <c r="G208" s="85">
        <v>675475</v>
      </c>
      <c r="H208" s="85">
        <v>1205957503</v>
      </c>
      <c r="I208" s="86" t="s">
        <v>67</v>
      </c>
      <c r="J208" s="85">
        <v>1029323</v>
      </c>
      <c r="K208" s="86" t="s">
        <v>87</v>
      </c>
      <c r="L208" s="86" t="s">
        <v>88</v>
      </c>
      <c r="M208" s="87">
        <v>17655</v>
      </c>
      <c r="N208" s="87">
        <v>26060</v>
      </c>
      <c r="O208" s="102">
        <f t="shared" si="36"/>
        <v>0.67747505755947812</v>
      </c>
      <c r="P208" s="91">
        <f t="shared" si="37"/>
        <v>17655</v>
      </c>
      <c r="Q208" s="92">
        <f t="shared" si="38"/>
        <v>1.2979246946779621E-3</v>
      </c>
      <c r="R208" s="93">
        <f t="shared" si="39"/>
        <v>1.0238182317628298E-3</v>
      </c>
      <c r="S208" s="94">
        <f t="shared" si="40"/>
        <v>617045.07999999996</v>
      </c>
      <c r="T208" s="95">
        <f t="shared" si="41"/>
        <v>167380.35999999999</v>
      </c>
      <c r="U208" s="95">
        <f t="shared" si="42"/>
        <v>251070.54</v>
      </c>
      <c r="V208" s="95">
        <f t="shared" si="43"/>
        <v>228434.75</v>
      </c>
      <c r="W208" s="96">
        <f t="shared" si="44"/>
        <v>1263930.73</v>
      </c>
      <c r="X208" s="89"/>
      <c r="Y208" s="97">
        <f t="shared" si="45"/>
        <v>302913.03999999998</v>
      </c>
      <c r="Z208" s="97">
        <f t="shared" si="46"/>
        <v>302913.03999999998</v>
      </c>
      <c r="AA208" s="97">
        <f t="shared" si="47"/>
        <v>605826.07999999996</v>
      </c>
    </row>
    <row r="209" spans="1:27" s="19" customFormat="1" ht="26.1" customHeight="1" x14ac:dyDescent="0.2">
      <c r="A209" s="85">
        <v>4543</v>
      </c>
      <c r="B209" s="85" t="s">
        <v>510</v>
      </c>
      <c r="C209" s="85" t="s">
        <v>483</v>
      </c>
      <c r="D209" s="85" t="s">
        <v>65</v>
      </c>
      <c r="E209" s="85" t="s">
        <v>511</v>
      </c>
      <c r="F209" s="85" t="s">
        <v>80</v>
      </c>
      <c r="G209" s="85">
        <v>675395</v>
      </c>
      <c r="H209" s="85">
        <v>1023255205</v>
      </c>
      <c r="I209" s="86" t="s">
        <v>67</v>
      </c>
      <c r="J209" s="85">
        <v>1029928</v>
      </c>
      <c r="K209" s="86" t="s">
        <v>72</v>
      </c>
      <c r="L209" s="86" t="s">
        <v>73</v>
      </c>
      <c r="M209" s="87">
        <v>12924</v>
      </c>
      <c r="N209" s="87">
        <v>20069</v>
      </c>
      <c r="O209" s="102">
        <f t="shared" si="36"/>
        <v>0.64397827495141757</v>
      </c>
      <c r="P209" s="91">
        <f t="shared" si="37"/>
        <v>12924</v>
      </c>
      <c r="Q209" s="92">
        <f t="shared" si="38"/>
        <v>9.5012057513554123E-4</v>
      </c>
      <c r="R209" s="93">
        <f t="shared" si="39"/>
        <v>7.4946626039664745E-4</v>
      </c>
      <c r="S209" s="94">
        <f t="shared" si="40"/>
        <v>451695.87</v>
      </c>
      <c r="T209" s="95">
        <f t="shared" si="41"/>
        <v>122527.54</v>
      </c>
      <c r="U209" s="95">
        <f t="shared" si="42"/>
        <v>183791.31</v>
      </c>
      <c r="V209" s="95">
        <f t="shared" si="43"/>
        <v>167221.22</v>
      </c>
      <c r="W209" s="96">
        <f t="shared" si="44"/>
        <v>925235.94</v>
      </c>
      <c r="X209" s="89"/>
      <c r="Y209" s="97">
        <f t="shared" si="45"/>
        <v>221741.61</v>
      </c>
      <c r="Z209" s="97">
        <f t="shared" si="46"/>
        <v>221741.61</v>
      </c>
      <c r="AA209" s="97">
        <f t="shared" si="47"/>
        <v>443483.22</v>
      </c>
    </row>
    <row r="210" spans="1:27" s="19" customFormat="1" ht="26.1" customHeight="1" x14ac:dyDescent="0.2">
      <c r="A210" s="85">
        <v>4545</v>
      </c>
      <c r="B210" s="85" t="s">
        <v>512</v>
      </c>
      <c r="C210" s="85" t="s">
        <v>109</v>
      </c>
      <c r="D210" s="85" t="s">
        <v>65</v>
      </c>
      <c r="E210" s="85" t="s">
        <v>513</v>
      </c>
      <c r="F210" s="85" t="s">
        <v>92</v>
      </c>
      <c r="G210" s="85">
        <v>675076</v>
      </c>
      <c r="H210" s="85">
        <v>1316308463</v>
      </c>
      <c r="I210" s="86" t="s">
        <v>67</v>
      </c>
      <c r="J210" s="85">
        <v>1028692</v>
      </c>
      <c r="K210" s="86" t="s">
        <v>111</v>
      </c>
      <c r="L210" s="86" t="s">
        <v>112</v>
      </c>
      <c r="M210" s="87">
        <v>12640</v>
      </c>
      <c r="N210" s="87">
        <v>20728</v>
      </c>
      <c r="O210" s="102">
        <f t="shared" si="36"/>
        <v>0.60980316480123509</v>
      </c>
      <c r="P210" s="91">
        <f t="shared" si="37"/>
        <v>12640.000000000002</v>
      </c>
      <c r="Q210" s="92">
        <f t="shared" si="38"/>
        <v>9.2924203572525863E-4</v>
      </c>
      <c r="R210" s="93">
        <f t="shared" si="39"/>
        <v>7.329970234767584E-4</v>
      </c>
      <c r="S210" s="94">
        <f t="shared" si="40"/>
        <v>441770.03</v>
      </c>
      <c r="T210" s="95">
        <f t="shared" si="41"/>
        <v>119835.04</v>
      </c>
      <c r="U210" s="95">
        <f t="shared" si="42"/>
        <v>179752.57</v>
      </c>
      <c r="V210" s="95">
        <f t="shared" si="43"/>
        <v>163546.6</v>
      </c>
      <c r="W210" s="96">
        <f t="shared" si="44"/>
        <v>904904.24000000011</v>
      </c>
      <c r="X210" s="89"/>
      <c r="Y210" s="97">
        <f t="shared" si="45"/>
        <v>216868.92</v>
      </c>
      <c r="Z210" s="97">
        <f t="shared" si="46"/>
        <v>216868.92</v>
      </c>
      <c r="AA210" s="97">
        <f t="shared" si="47"/>
        <v>433737.84</v>
      </c>
    </row>
    <row r="211" spans="1:27" s="19" customFormat="1" ht="26.1" customHeight="1" x14ac:dyDescent="0.2">
      <c r="A211" s="85">
        <v>4547</v>
      </c>
      <c r="B211" s="85" t="s">
        <v>514</v>
      </c>
      <c r="C211" s="85" t="s">
        <v>362</v>
      </c>
      <c r="D211" s="85" t="s">
        <v>65</v>
      </c>
      <c r="E211" s="85" t="s">
        <v>195</v>
      </c>
      <c r="F211" s="85" t="s">
        <v>195</v>
      </c>
      <c r="G211" s="85">
        <v>675044</v>
      </c>
      <c r="H211" s="85">
        <v>1245566736</v>
      </c>
      <c r="I211" s="86" t="s">
        <v>67</v>
      </c>
      <c r="J211" s="85">
        <v>1017863</v>
      </c>
      <c r="K211" s="86" t="s">
        <v>72</v>
      </c>
      <c r="L211" s="86" t="s">
        <v>73</v>
      </c>
      <c r="M211" s="87">
        <v>23981</v>
      </c>
      <c r="N211" s="87">
        <v>37328</v>
      </c>
      <c r="O211" s="102">
        <f t="shared" si="36"/>
        <v>0.64243999142734676</v>
      </c>
      <c r="P211" s="91">
        <f t="shared" si="37"/>
        <v>23981</v>
      </c>
      <c r="Q211" s="92">
        <f t="shared" si="38"/>
        <v>1.7629868084436254E-3</v>
      </c>
      <c r="R211" s="93">
        <f t="shared" si="39"/>
        <v>1.3906646851262769E-3</v>
      </c>
      <c r="S211" s="94">
        <f t="shared" si="40"/>
        <v>838139.8</v>
      </c>
      <c r="T211" s="95">
        <f t="shared" si="41"/>
        <v>227354.76</v>
      </c>
      <c r="U211" s="95">
        <f t="shared" si="42"/>
        <v>341032.14</v>
      </c>
      <c r="V211" s="95">
        <f t="shared" si="43"/>
        <v>310285.68</v>
      </c>
      <c r="W211" s="96">
        <f t="shared" si="44"/>
        <v>1716812.3800000001</v>
      </c>
      <c r="X211" s="89"/>
      <c r="Y211" s="97">
        <f t="shared" si="45"/>
        <v>411450.45</v>
      </c>
      <c r="Z211" s="97">
        <f t="shared" si="46"/>
        <v>411450.45</v>
      </c>
      <c r="AA211" s="97">
        <f t="shared" si="47"/>
        <v>822900.9</v>
      </c>
    </row>
    <row r="212" spans="1:27" s="19" customFormat="1" ht="26.1" customHeight="1" x14ac:dyDescent="0.2">
      <c r="A212" s="85">
        <v>4548</v>
      </c>
      <c r="B212" s="85" t="s">
        <v>515</v>
      </c>
      <c r="C212" s="85" t="s">
        <v>516</v>
      </c>
      <c r="D212" s="85" t="s">
        <v>106</v>
      </c>
      <c r="E212" s="85" t="s">
        <v>135</v>
      </c>
      <c r="F212" s="85" t="s">
        <v>135</v>
      </c>
      <c r="G212" s="85">
        <v>676291</v>
      </c>
      <c r="H212" s="85">
        <v>8131656987</v>
      </c>
      <c r="I212" s="86" t="s">
        <v>67</v>
      </c>
      <c r="J212" s="85">
        <v>1027954</v>
      </c>
      <c r="K212" s="86" t="s">
        <v>72</v>
      </c>
      <c r="L212" s="86" t="s">
        <v>73</v>
      </c>
      <c r="M212" s="87">
        <v>18254</v>
      </c>
      <c r="N212" s="87">
        <v>22384</v>
      </c>
      <c r="O212" s="102">
        <f t="shared" si="36"/>
        <v>0.8154932094353109</v>
      </c>
      <c r="P212" s="91">
        <f t="shared" si="37"/>
        <v>18254</v>
      </c>
      <c r="Q212" s="92">
        <f t="shared" si="38"/>
        <v>0</v>
      </c>
      <c r="R212" s="93">
        <f t="shared" si="39"/>
        <v>1.0585544039987931E-3</v>
      </c>
      <c r="S212" s="94">
        <f t="shared" si="40"/>
        <v>0</v>
      </c>
      <c r="T212" s="95">
        <f t="shared" si="41"/>
        <v>173059.25</v>
      </c>
      <c r="U212" s="95">
        <f t="shared" si="42"/>
        <v>259588.87</v>
      </c>
      <c r="V212" s="95">
        <f t="shared" si="43"/>
        <v>0</v>
      </c>
      <c r="W212" s="96">
        <f t="shared" si="44"/>
        <v>432648.12</v>
      </c>
      <c r="X212" s="89"/>
      <c r="Y212" s="97">
        <f t="shared" si="45"/>
        <v>0</v>
      </c>
      <c r="Z212" s="97">
        <f t="shared" si="46"/>
        <v>0</v>
      </c>
      <c r="AA212" s="97">
        <f t="shared" si="47"/>
        <v>0</v>
      </c>
    </row>
    <row r="213" spans="1:27" s="19" customFormat="1" ht="26.1" customHeight="1" x14ac:dyDescent="0.2">
      <c r="A213" s="85">
        <v>4549</v>
      </c>
      <c r="B213" s="85" t="s">
        <v>517</v>
      </c>
      <c r="C213" s="85" t="s">
        <v>518</v>
      </c>
      <c r="D213" s="85" t="s">
        <v>106</v>
      </c>
      <c r="E213" s="85" t="s">
        <v>315</v>
      </c>
      <c r="F213" s="85" t="s">
        <v>76</v>
      </c>
      <c r="G213" s="85">
        <v>455490</v>
      </c>
      <c r="H213" s="85">
        <v>2709802396</v>
      </c>
      <c r="I213" s="86" t="s">
        <v>67</v>
      </c>
      <c r="J213" s="85">
        <v>1017889</v>
      </c>
      <c r="K213" s="86" t="s">
        <v>72</v>
      </c>
      <c r="L213" s="86" t="s">
        <v>73</v>
      </c>
      <c r="M213" s="87">
        <v>16461</v>
      </c>
      <c r="N213" s="87">
        <v>23813</v>
      </c>
      <c r="O213" s="102">
        <f t="shared" si="36"/>
        <v>0.69126107588292107</v>
      </c>
      <c r="P213" s="91">
        <f t="shared" si="37"/>
        <v>16461</v>
      </c>
      <c r="Q213" s="92">
        <f t="shared" si="38"/>
        <v>0</v>
      </c>
      <c r="R213" s="93">
        <f t="shared" si="39"/>
        <v>9.5457784837428149E-4</v>
      </c>
      <c r="S213" s="94">
        <f t="shared" si="40"/>
        <v>0</v>
      </c>
      <c r="T213" s="95">
        <f t="shared" si="41"/>
        <v>156060.5</v>
      </c>
      <c r="U213" s="95">
        <f t="shared" si="42"/>
        <v>234090.74</v>
      </c>
      <c r="V213" s="95">
        <f t="shared" si="43"/>
        <v>0</v>
      </c>
      <c r="W213" s="96">
        <f t="shared" si="44"/>
        <v>390151.24</v>
      </c>
      <c r="X213" s="89"/>
      <c r="Y213" s="97">
        <f t="shared" si="45"/>
        <v>0</v>
      </c>
      <c r="Z213" s="97">
        <f t="shared" si="46"/>
        <v>0</v>
      </c>
      <c r="AA213" s="97">
        <f t="shared" si="47"/>
        <v>0</v>
      </c>
    </row>
    <row r="214" spans="1:27" s="19" customFormat="1" ht="26.1" customHeight="1" x14ac:dyDescent="0.2">
      <c r="A214" s="85">
        <v>4552</v>
      </c>
      <c r="B214" s="85" t="s">
        <v>519</v>
      </c>
      <c r="C214" s="85" t="s">
        <v>85</v>
      </c>
      <c r="D214" s="85" t="s">
        <v>65</v>
      </c>
      <c r="E214" s="85" t="s">
        <v>520</v>
      </c>
      <c r="F214" s="85" t="s">
        <v>86</v>
      </c>
      <c r="G214" s="85">
        <v>675469</v>
      </c>
      <c r="H214" s="85">
        <v>1003215492</v>
      </c>
      <c r="I214" s="86" t="s">
        <v>67</v>
      </c>
      <c r="J214" s="85">
        <v>1026260</v>
      </c>
      <c r="K214" s="86" t="s">
        <v>87</v>
      </c>
      <c r="L214" s="86" t="s">
        <v>88</v>
      </c>
      <c r="M214" s="87">
        <v>19048</v>
      </c>
      <c r="N214" s="87">
        <v>32713</v>
      </c>
      <c r="O214" s="102">
        <f t="shared" si="36"/>
        <v>0.58227615932503896</v>
      </c>
      <c r="P214" s="91">
        <f t="shared" si="37"/>
        <v>19048</v>
      </c>
      <c r="Q214" s="92">
        <f t="shared" si="38"/>
        <v>1.4003324601657219E-3</v>
      </c>
      <c r="R214" s="93">
        <f t="shared" si="39"/>
        <v>1.1045986790494693E-3</v>
      </c>
      <c r="S214" s="94">
        <f t="shared" si="40"/>
        <v>665730.65</v>
      </c>
      <c r="T214" s="95">
        <f t="shared" si="41"/>
        <v>180586.86</v>
      </c>
      <c r="U214" s="95">
        <f t="shared" si="42"/>
        <v>270880.28999999998</v>
      </c>
      <c r="V214" s="95">
        <f t="shared" si="43"/>
        <v>246458.51</v>
      </c>
      <c r="W214" s="96">
        <f t="shared" si="44"/>
        <v>1363656.31</v>
      </c>
      <c r="X214" s="89"/>
      <c r="Y214" s="97">
        <f t="shared" si="45"/>
        <v>326813.23</v>
      </c>
      <c r="Z214" s="97">
        <f t="shared" si="46"/>
        <v>326813.23</v>
      </c>
      <c r="AA214" s="97">
        <f t="shared" si="47"/>
        <v>653626.46</v>
      </c>
    </row>
    <row r="215" spans="1:27" s="19" customFormat="1" ht="26.1" customHeight="1" x14ac:dyDescent="0.2">
      <c r="A215" s="85">
        <v>4555</v>
      </c>
      <c r="B215" s="85" t="s">
        <v>521</v>
      </c>
      <c r="C215" s="85" t="s">
        <v>362</v>
      </c>
      <c r="D215" s="85" t="s">
        <v>65</v>
      </c>
      <c r="E215" s="85" t="s">
        <v>468</v>
      </c>
      <c r="F215" s="85" t="s">
        <v>100</v>
      </c>
      <c r="G215" s="85">
        <v>455986</v>
      </c>
      <c r="H215" s="85">
        <v>1992031322</v>
      </c>
      <c r="I215" s="86" t="s">
        <v>67</v>
      </c>
      <c r="J215" s="85">
        <v>1017861</v>
      </c>
      <c r="K215" s="86" t="s">
        <v>72</v>
      </c>
      <c r="L215" s="86" t="s">
        <v>73</v>
      </c>
      <c r="M215" s="87">
        <v>25721</v>
      </c>
      <c r="N215" s="87">
        <v>34310</v>
      </c>
      <c r="O215" s="102">
        <f t="shared" si="36"/>
        <v>0.74966482075196739</v>
      </c>
      <c r="P215" s="91">
        <f t="shared" si="37"/>
        <v>25721</v>
      </c>
      <c r="Q215" s="92">
        <f t="shared" si="38"/>
        <v>1.8909046203235264E-3</v>
      </c>
      <c r="R215" s="93">
        <f t="shared" si="39"/>
        <v>1.4915677563960205E-3</v>
      </c>
      <c r="S215" s="94">
        <f t="shared" si="40"/>
        <v>898953.07</v>
      </c>
      <c r="T215" s="95">
        <f t="shared" si="41"/>
        <v>243851.04</v>
      </c>
      <c r="U215" s="95">
        <f t="shared" si="42"/>
        <v>365776.56</v>
      </c>
      <c r="V215" s="95">
        <f t="shared" si="43"/>
        <v>332799.21000000002</v>
      </c>
      <c r="W215" s="96">
        <f t="shared" si="44"/>
        <v>1841379.88</v>
      </c>
      <c r="X215" s="89"/>
      <c r="Y215" s="97">
        <f t="shared" si="45"/>
        <v>441304.24</v>
      </c>
      <c r="Z215" s="97">
        <f t="shared" si="46"/>
        <v>441304.24</v>
      </c>
      <c r="AA215" s="97">
        <f t="shared" si="47"/>
        <v>882608.48</v>
      </c>
    </row>
    <row r="216" spans="1:27" s="19" customFormat="1" ht="26.1" customHeight="1" x14ac:dyDescent="0.2">
      <c r="A216" s="85">
        <v>4558</v>
      </c>
      <c r="B216" s="85" t="s">
        <v>522</v>
      </c>
      <c r="C216" s="85" t="s">
        <v>127</v>
      </c>
      <c r="D216" s="85" t="s">
        <v>65</v>
      </c>
      <c r="E216" s="85" t="s">
        <v>91</v>
      </c>
      <c r="F216" s="85" t="s">
        <v>92</v>
      </c>
      <c r="G216" s="85">
        <v>676316</v>
      </c>
      <c r="H216" s="85">
        <v>1528458924</v>
      </c>
      <c r="I216" s="86" t="s">
        <v>67</v>
      </c>
      <c r="J216" s="85">
        <v>1026825</v>
      </c>
      <c r="K216" s="86" t="s">
        <v>87</v>
      </c>
      <c r="L216" s="86" t="s">
        <v>88</v>
      </c>
      <c r="M216" s="87">
        <v>14569</v>
      </c>
      <c r="N216" s="87">
        <v>18060</v>
      </c>
      <c r="O216" s="102">
        <f t="shared" si="36"/>
        <v>0.80669988925802882</v>
      </c>
      <c r="P216" s="91">
        <f t="shared" si="37"/>
        <v>14569</v>
      </c>
      <c r="Q216" s="92">
        <f t="shared" si="38"/>
        <v>1.0710543685507352E-3</v>
      </c>
      <c r="R216" s="93">
        <f t="shared" si="39"/>
        <v>8.4486025593614642E-4</v>
      </c>
      <c r="S216" s="94">
        <f t="shared" si="40"/>
        <v>509188.89</v>
      </c>
      <c r="T216" s="95">
        <f t="shared" si="41"/>
        <v>138123.16</v>
      </c>
      <c r="U216" s="95">
        <f t="shared" si="42"/>
        <v>207184.74</v>
      </c>
      <c r="V216" s="95">
        <f t="shared" si="43"/>
        <v>188505.57</v>
      </c>
      <c r="W216" s="96">
        <f t="shared" si="44"/>
        <v>1043002.3600000001</v>
      </c>
      <c r="X216" s="89"/>
      <c r="Y216" s="97">
        <f t="shared" si="45"/>
        <v>249965.45</v>
      </c>
      <c r="Z216" s="97">
        <f t="shared" si="46"/>
        <v>249965.45</v>
      </c>
      <c r="AA216" s="97">
        <f t="shared" si="47"/>
        <v>499930.9</v>
      </c>
    </row>
    <row r="217" spans="1:27" s="19" customFormat="1" ht="26.1" customHeight="1" x14ac:dyDescent="0.2">
      <c r="A217" s="85">
        <v>4560</v>
      </c>
      <c r="B217" s="85" t="s">
        <v>523</v>
      </c>
      <c r="C217" s="85" t="s">
        <v>119</v>
      </c>
      <c r="D217" s="85" t="s">
        <v>65</v>
      </c>
      <c r="E217" s="85" t="s">
        <v>209</v>
      </c>
      <c r="F217" s="85" t="s">
        <v>66</v>
      </c>
      <c r="G217" s="85">
        <v>675150</v>
      </c>
      <c r="H217" s="85">
        <v>1538624507</v>
      </c>
      <c r="I217" s="86" t="s">
        <v>67</v>
      </c>
      <c r="J217" s="85">
        <v>1030441</v>
      </c>
      <c r="K217" s="86" t="s">
        <v>68</v>
      </c>
      <c r="L217" s="86" t="s">
        <v>69</v>
      </c>
      <c r="M217" s="87">
        <v>19737</v>
      </c>
      <c r="N217" s="87">
        <v>30020</v>
      </c>
      <c r="O217" s="102">
        <f t="shared" si="36"/>
        <v>0.65746169220519657</v>
      </c>
      <c r="P217" s="91">
        <f t="shared" si="37"/>
        <v>19737</v>
      </c>
      <c r="Q217" s="92">
        <f t="shared" si="38"/>
        <v>1.4509849730308091E-3</v>
      </c>
      <c r="R217" s="93">
        <f t="shared" si="39"/>
        <v>1.1445539756614539E-3</v>
      </c>
      <c r="S217" s="94">
        <f t="shared" si="40"/>
        <v>689811.32</v>
      </c>
      <c r="T217" s="95">
        <f t="shared" si="41"/>
        <v>187119.01</v>
      </c>
      <c r="U217" s="95">
        <f t="shared" si="42"/>
        <v>280678.51</v>
      </c>
      <c r="V217" s="95">
        <f t="shared" si="43"/>
        <v>255373.36</v>
      </c>
      <c r="W217" s="96">
        <f t="shared" si="44"/>
        <v>1412982.1999999997</v>
      </c>
      <c r="X217" s="89"/>
      <c r="Y217" s="97">
        <f t="shared" si="45"/>
        <v>338634.65</v>
      </c>
      <c r="Z217" s="97">
        <f t="shared" si="46"/>
        <v>338634.65</v>
      </c>
      <c r="AA217" s="97">
        <f t="shared" si="47"/>
        <v>677269.3</v>
      </c>
    </row>
    <row r="218" spans="1:27" s="19" customFormat="1" ht="26.1" customHeight="1" x14ac:dyDescent="0.2">
      <c r="A218" s="85">
        <v>4562</v>
      </c>
      <c r="B218" s="85" t="s">
        <v>524</v>
      </c>
      <c r="C218" s="85" t="s">
        <v>525</v>
      </c>
      <c r="D218" s="85" t="s">
        <v>65</v>
      </c>
      <c r="E218" s="85" t="s">
        <v>348</v>
      </c>
      <c r="F218" s="85" t="s">
        <v>100</v>
      </c>
      <c r="G218" s="85">
        <v>675067</v>
      </c>
      <c r="H218" s="85">
        <v>1881192268</v>
      </c>
      <c r="I218" s="86" t="s">
        <v>67</v>
      </c>
      <c r="J218" s="85">
        <v>1029330</v>
      </c>
      <c r="K218" s="86" t="s">
        <v>68</v>
      </c>
      <c r="L218" s="86" t="s">
        <v>69</v>
      </c>
      <c r="M218" s="87">
        <v>10024</v>
      </c>
      <c r="N218" s="87">
        <v>15497</v>
      </c>
      <c r="O218" s="102">
        <f t="shared" si="36"/>
        <v>0.64683487126540617</v>
      </c>
      <c r="P218" s="91">
        <f t="shared" si="37"/>
        <v>10024</v>
      </c>
      <c r="Q218" s="92">
        <f t="shared" si="38"/>
        <v>7.3692422200237278E-4</v>
      </c>
      <c r="R218" s="93">
        <f t="shared" si="39"/>
        <v>5.8129447494707472E-4</v>
      </c>
      <c r="S218" s="94">
        <f t="shared" si="40"/>
        <v>350340.41</v>
      </c>
      <c r="T218" s="95">
        <f t="shared" si="41"/>
        <v>95033.74</v>
      </c>
      <c r="U218" s="95">
        <f t="shared" si="42"/>
        <v>142550.60999999999</v>
      </c>
      <c r="V218" s="95">
        <f t="shared" si="43"/>
        <v>129698.66</v>
      </c>
      <c r="W218" s="96">
        <f t="shared" si="44"/>
        <v>717623.42</v>
      </c>
      <c r="X218" s="89"/>
      <c r="Y218" s="97">
        <f t="shared" si="45"/>
        <v>171985.29</v>
      </c>
      <c r="Z218" s="97">
        <f t="shared" si="46"/>
        <v>171985.29</v>
      </c>
      <c r="AA218" s="97">
        <f t="shared" si="47"/>
        <v>343970.58</v>
      </c>
    </row>
    <row r="219" spans="1:27" s="19" customFormat="1" ht="26.1" customHeight="1" x14ac:dyDescent="0.2">
      <c r="A219" s="85">
        <v>4564</v>
      </c>
      <c r="B219" s="85" t="s">
        <v>526</v>
      </c>
      <c r="C219" s="85" t="s">
        <v>90</v>
      </c>
      <c r="D219" s="85" t="s">
        <v>65</v>
      </c>
      <c r="E219" s="85" t="s">
        <v>527</v>
      </c>
      <c r="F219" s="85" t="s">
        <v>80</v>
      </c>
      <c r="G219" s="85">
        <v>675009</v>
      </c>
      <c r="H219" s="85">
        <v>1275586620</v>
      </c>
      <c r="I219" s="86" t="s">
        <v>67</v>
      </c>
      <c r="J219" s="85">
        <v>1026227</v>
      </c>
      <c r="K219" s="86" t="s">
        <v>68</v>
      </c>
      <c r="L219" s="86" t="s">
        <v>69</v>
      </c>
      <c r="M219" s="87">
        <v>8908</v>
      </c>
      <c r="N219" s="87">
        <v>11383</v>
      </c>
      <c r="O219" s="102">
        <f t="shared" si="36"/>
        <v>0.78257049986822458</v>
      </c>
      <c r="P219" s="91">
        <f t="shared" si="37"/>
        <v>8908</v>
      </c>
      <c r="Q219" s="92">
        <f t="shared" si="38"/>
        <v>6.5488038403802235E-4</v>
      </c>
      <c r="R219" s="93">
        <f t="shared" si="39"/>
        <v>5.1657733268441165E-4</v>
      </c>
      <c r="S219" s="94">
        <f t="shared" si="40"/>
        <v>311336.03000000003</v>
      </c>
      <c r="T219" s="95">
        <f t="shared" si="41"/>
        <v>84453.37</v>
      </c>
      <c r="U219" s="95">
        <f t="shared" si="42"/>
        <v>126680.05</v>
      </c>
      <c r="V219" s="95">
        <f t="shared" si="43"/>
        <v>115258.95</v>
      </c>
      <c r="W219" s="96">
        <f t="shared" si="44"/>
        <v>637728.4</v>
      </c>
      <c r="X219" s="89"/>
      <c r="Y219" s="97">
        <f t="shared" si="45"/>
        <v>152837.69</v>
      </c>
      <c r="Z219" s="97">
        <f t="shared" si="46"/>
        <v>152837.69</v>
      </c>
      <c r="AA219" s="97">
        <f t="shared" si="47"/>
        <v>305675.38</v>
      </c>
    </row>
    <row r="220" spans="1:27" s="19" customFormat="1" ht="26.1" customHeight="1" x14ac:dyDescent="0.2">
      <c r="A220" s="85">
        <v>4566</v>
      </c>
      <c r="B220" s="85" t="s">
        <v>528</v>
      </c>
      <c r="C220" s="85" t="s">
        <v>71</v>
      </c>
      <c r="D220" s="85" t="s">
        <v>65</v>
      </c>
      <c r="E220" s="85" t="s">
        <v>289</v>
      </c>
      <c r="F220" s="85" t="s">
        <v>92</v>
      </c>
      <c r="G220" s="85">
        <v>455544</v>
      </c>
      <c r="H220" s="85">
        <v>1497305395</v>
      </c>
      <c r="I220" s="86" t="s">
        <v>67</v>
      </c>
      <c r="J220" s="85">
        <v>1030647</v>
      </c>
      <c r="K220" s="86" t="s">
        <v>72</v>
      </c>
      <c r="L220" s="86" t="s">
        <v>201</v>
      </c>
      <c r="M220" s="87">
        <v>4322</v>
      </c>
      <c r="N220" s="87">
        <v>5324</v>
      </c>
      <c r="O220" s="102">
        <f t="shared" si="36"/>
        <v>0.8117956423741548</v>
      </c>
      <c r="P220" s="91">
        <f t="shared" si="37"/>
        <v>17528.111111111113</v>
      </c>
      <c r="Q220" s="92">
        <f t="shared" si="38"/>
        <v>1.2885963331730548E-3</v>
      </c>
      <c r="R220" s="93">
        <f t="shared" si="39"/>
        <v>1.0164599107289826E-3</v>
      </c>
      <c r="S220" s="94">
        <f t="shared" si="40"/>
        <v>612610.29</v>
      </c>
      <c r="T220" s="95">
        <f t="shared" si="41"/>
        <v>166177.37</v>
      </c>
      <c r="U220" s="95">
        <f t="shared" si="42"/>
        <v>249266.06</v>
      </c>
      <c r="V220" s="95">
        <f t="shared" si="43"/>
        <v>226792.95</v>
      </c>
      <c r="W220" s="96">
        <f t="shared" si="44"/>
        <v>1254846.67</v>
      </c>
      <c r="X220" s="89"/>
      <c r="Y220" s="97">
        <f t="shared" si="45"/>
        <v>300735.96000000002</v>
      </c>
      <c r="Z220" s="97">
        <f t="shared" si="46"/>
        <v>300735.96000000002</v>
      </c>
      <c r="AA220" s="97">
        <f t="shared" si="47"/>
        <v>601471.92000000004</v>
      </c>
    </row>
    <row r="221" spans="1:27" s="19" customFormat="1" ht="26.1" customHeight="1" x14ac:dyDescent="0.2">
      <c r="A221" s="85">
        <v>4567</v>
      </c>
      <c r="B221" s="85" t="s">
        <v>529</v>
      </c>
      <c r="C221" s="85" t="s">
        <v>483</v>
      </c>
      <c r="D221" s="85" t="s">
        <v>65</v>
      </c>
      <c r="E221" s="85" t="s">
        <v>182</v>
      </c>
      <c r="F221" s="85" t="s">
        <v>182</v>
      </c>
      <c r="G221" s="85">
        <v>455575</v>
      </c>
      <c r="H221" s="85">
        <v>1518036987</v>
      </c>
      <c r="I221" s="86" t="s">
        <v>67</v>
      </c>
      <c r="J221" s="85">
        <v>1030773</v>
      </c>
      <c r="K221" s="86" t="s">
        <v>68</v>
      </c>
      <c r="L221" s="86" t="s">
        <v>69</v>
      </c>
      <c r="M221" s="87">
        <v>31809</v>
      </c>
      <c r="N221" s="87">
        <v>40299</v>
      </c>
      <c r="O221" s="102">
        <f t="shared" si="36"/>
        <v>0.78932479714136827</v>
      </c>
      <c r="P221" s="91">
        <f t="shared" si="37"/>
        <v>31808.999999999996</v>
      </c>
      <c r="Q221" s="92">
        <f t="shared" si="38"/>
        <v>2.338469929935502E-3</v>
      </c>
      <c r="R221" s="93">
        <f t="shared" si="39"/>
        <v>1.8446125252984337E-3</v>
      </c>
      <c r="S221" s="94">
        <f t="shared" si="40"/>
        <v>1111729.6499999999</v>
      </c>
      <c r="T221" s="95">
        <f t="shared" si="41"/>
        <v>301569.06</v>
      </c>
      <c r="U221" s="95">
        <f t="shared" si="42"/>
        <v>452353.59</v>
      </c>
      <c r="V221" s="95">
        <f t="shared" si="43"/>
        <v>411570.71</v>
      </c>
      <c r="W221" s="96">
        <f t="shared" si="44"/>
        <v>2277223.0100000002</v>
      </c>
      <c r="X221" s="89"/>
      <c r="Y221" s="97">
        <f t="shared" si="45"/>
        <v>545758.18999999994</v>
      </c>
      <c r="Z221" s="97">
        <f t="shared" si="46"/>
        <v>545758.18999999994</v>
      </c>
      <c r="AA221" s="97">
        <f t="shared" si="47"/>
        <v>1091516.3799999999</v>
      </c>
    </row>
    <row r="222" spans="1:27" s="19" customFormat="1" ht="26.1" customHeight="1" x14ac:dyDescent="0.2">
      <c r="A222" s="85">
        <v>4568</v>
      </c>
      <c r="B222" s="85" t="s">
        <v>530</v>
      </c>
      <c r="C222" s="85" t="s">
        <v>531</v>
      </c>
      <c r="D222" s="85" t="s">
        <v>106</v>
      </c>
      <c r="E222" s="85" t="s">
        <v>532</v>
      </c>
      <c r="F222" s="85" t="s">
        <v>100</v>
      </c>
      <c r="G222" s="85">
        <v>675755</v>
      </c>
      <c r="H222" s="85">
        <v>4628464092</v>
      </c>
      <c r="I222" s="86" t="s">
        <v>67</v>
      </c>
      <c r="J222" s="85">
        <v>1025490</v>
      </c>
      <c r="K222" s="86" t="s">
        <v>72</v>
      </c>
      <c r="L222" s="86" t="s">
        <v>73</v>
      </c>
      <c r="M222" s="87">
        <v>11512</v>
      </c>
      <c r="N222" s="87">
        <v>15475</v>
      </c>
      <c r="O222" s="102">
        <f t="shared" si="36"/>
        <v>0.74390953150242323</v>
      </c>
      <c r="P222" s="91">
        <f t="shared" si="37"/>
        <v>11512</v>
      </c>
      <c r="Q222" s="92">
        <f t="shared" si="38"/>
        <v>0</v>
      </c>
      <c r="R222" s="93">
        <f t="shared" si="39"/>
        <v>6.67583997963959E-4</v>
      </c>
      <c r="S222" s="94">
        <f t="shared" si="40"/>
        <v>0</v>
      </c>
      <c r="T222" s="95">
        <f t="shared" si="41"/>
        <v>109140.9</v>
      </c>
      <c r="U222" s="95">
        <f t="shared" si="42"/>
        <v>163711.35999999999</v>
      </c>
      <c r="V222" s="95">
        <f t="shared" si="43"/>
        <v>0</v>
      </c>
      <c r="W222" s="96">
        <f t="shared" si="44"/>
        <v>272852.26</v>
      </c>
      <c r="X222" s="89"/>
      <c r="Y222" s="97">
        <f t="shared" si="45"/>
        <v>0</v>
      </c>
      <c r="Z222" s="97">
        <f t="shared" si="46"/>
        <v>0</v>
      </c>
      <c r="AA222" s="97">
        <f t="shared" si="47"/>
        <v>0</v>
      </c>
    </row>
    <row r="223" spans="1:27" s="19" customFormat="1" ht="26.1" customHeight="1" x14ac:dyDescent="0.2">
      <c r="A223" s="85">
        <v>4570</v>
      </c>
      <c r="B223" s="85" t="s">
        <v>533</v>
      </c>
      <c r="C223" s="85" t="s">
        <v>119</v>
      </c>
      <c r="D223" s="85" t="s">
        <v>65</v>
      </c>
      <c r="E223" s="85" t="s">
        <v>135</v>
      </c>
      <c r="F223" s="85" t="s">
        <v>135</v>
      </c>
      <c r="G223" s="85">
        <v>675459</v>
      </c>
      <c r="H223" s="85">
        <v>1962810465</v>
      </c>
      <c r="I223" s="86" t="s">
        <v>67</v>
      </c>
      <c r="J223" s="85">
        <v>1026215</v>
      </c>
      <c r="K223" s="86" t="s">
        <v>68</v>
      </c>
      <c r="L223" s="86" t="s">
        <v>69</v>
      </c>
      <c r="M223" s="87">
        <v>11895</v>
      </c>
      <c r="N223" s="87">
        <v>17486</v>
      </c>
      <c r="O223" s="102">
        <f t="shared" si="36"/>
        <v>0.6802584925082924</v>
      </c>
      <c r="P223" s="91">
        <f t="shared" si="37"/>
        <v>11894.999999999998</v>
      </c>
      <c r="Q223" s="92">
        <f t="shared" si="38"/>
        <v>8.7447262776518581E-4</v>
      </c>
      <c r="R223" s="93">
        <f t="shared" si="39"/>
        <v>6.8979427169747135E-4</v>
      </c>
      <c r="S223" s="94">
        <f t="shared" si="40"/>
        <v>415732.16</v>
      </c>
      <c r="T223" s="95">
        <f t="shared" si="41"/>
        <v>112771.98</v>
      </c>
      <c r="U223" s="95">
        <f t="shared" si="42"/>
        <v>169157.97</v>
      </c>
      <c r="V223" s="95">
        <f t="shared" si="43"/>
        <v>153907.18</v>
      </c>
      <c r="W223" s="96">
        <f t="shared" si="44"/>
        <v>851569.29</v>
      </c>
      <c r="X223" s="89"/>
      <c r="Y223" s="97">
        <f t="shared" si="45"/>
        <v>204086.7</v>
      </c>
      <c r="Z223" s="97">
        <f t="shared" si="46"/>
        <v>204086.7</v>
      </c>
      <c r="AA223" s="97">
        <f t="shared" si="47"/>
        <v>408173.4</v>
      </c>
    </row>
    <row r="224" spans="1:27" s="19" customFormat="1" ht="26.1" customHeight="1" x14ac:dyDescent="0.2">
      <c r="A224" s="85">
        <v>4571</v>
      </c>
      <c r="B224" s="85" t="s">
        <v>534</v>
      </c>
      <c r="C224" s="85" t="s">
        <v>71</v>
      </c>
      <c r="D224" s="85" t="s">
        <v>65</v>
      </c>
      <c r="E224" s="85" t="s">
        <v>535</v>
      </c>
      <c r="F224" s="85" t="s">
        <v>182</v>
      </c>
      <c r="G224" s="85">
        <v>675494</v>
      </c>
      <c r="H224" s="85">
        <v>1174153860</v>
      </c>
      <c r="I224" s="86" t="s">
        <v>67</v>
      </c>
      <c r="J224" s="85">
        <v>1031001</v>
      </c>
      <c r="K224" s="86" t="s">
        <v>536</v>
      </c>
      <c r="L224" s="86" t="s">
        <v>73</v>
      </c>
      <c r="M224" s="87">
        <v>11989</v>
      </c>
      <c r="N224" s="87">
        <v>19287</v>
      </c>
      <c r="O224" s="102">
        <f t="shared" si="36"/>
        <v>0.62161041115777471</v>
      </c>
      <c r="P224" s="91">
        <f t="shared" si="37"/>
        <v>14347.491803278688</v>
      </c>
      <c r="Q224" s="92">
        <f t="shared" si="38"/>
        <v>1.0547699755403598E-3</v>
      </c>
      <c r="R224" s="93">
        <f t="shared" si="39"/>
        <v>8.3201493561396093E-4</v>
      </c>
      <c r="S224" s="94">
        <f t="shared" si="40"/>
        <v>501447.14</v>
      </c>
      <c r="T224" s="95">
        <f t="shared" si="41"/>
        <v>136023.13</v>
      </c>
      <c r="U224" s="95">
        <f t="shared" si="42"/>
        <v>204034.69</v>
      </c>
      <c r="V224" s="95">
        <f t="shared" si="43"/>
        <v>185639.52</v>
      </c>
      <c r="W224" s="96">
        <f t="shared" si="44"/>
        <v>1027144.48</v>
      </c>
      <c r="X224" s="89"/>
      <c r="Y224" s="97">
        <f t="shared" si="45"/>
        <v>246164.96</v>
      </c>
      <c r="Z224" s="97">
        <f t="shared" si="46"/>
        <v>246164.96</v>
      </c>
      <c r="AA224" s="97">
        <f t="shared" si="47"/>
        <v>492329.92</v>
      </c>
    </row>
    <row r="225" spans="1:27" s="19" customFormat="1" ht="26.1" customHeight="1" x14ac:dyDescent="0.2">
      <c r="A225" s="85">
        <v>4572</v>
      </c>
      <c r="B225" s="85" t="s">
        <v>537</v>
      </c>
      <c r="C225" s="85" t="s">
        <v>483</v>
      </c>
      <c r="D225" s="85" t="s">
        <v>65</v>
      </c>
      <c r="E225" s="85" t="s">
        <v>141</v>
      </c>
      <c r="F225" s="85" t="s">
        <v>86</v>
      </c>
      <c r="G225" s="85">
        <v>675380</v>
      </c>
      <c r="H225" s="85">
        <v>1487891669</v>
      </c>
      <c r="I225" s="86" t="s">
        <v>67</v>
      </c>
      <c r="J225" s="85">
        <v>1026414</v>
      </c>
      <c r="K225" s="86" t="s">
        <v>87</v>
      </c>
      <c r="L225" s="86" t="s">
        <v>88</v>
      </c>
      <c r="M225" s="87">
        <v>27687</v>
      </c>
      <c r="N225" s="87">
        <v>37364</v>
      </c>
      <c r="O225" s="102">
        <f t="shared" si="36"/>
        <v>0.74100738678942302</v>
      </c>
      <c r="P225" s="91">
        <f t="shared" si="37"/>
        <v>27687</v>
      </c>
      <c r="Q225" s="92">
        <f t="shared" si="38"/>
        <v>2.0354370445510471E-3</v>
      </c>
      <c r="R225" s="93">
        <f t="shared" si="39"/>
        <v>1.605576628876662E-3</v>
      </c>
      <c r="S225" s="94">
        <f t="shared" si="40"/>
        <v>967665.09</v>
      </c>
      <c r="T225" s="95">
        <f t="shared" si="41"/>
        <v>262489.94</v>
      </c>
      <c r="U225" s="95">
        <f t="shared" si="42"/>
        <v>393734.91</v>
      </c>
      <c r="V225" s="95">
        <f t="shared" si="43"/>
        <v>358236.92</v>
      </c>
      <c r="W225" s="96">
        <f t="shared" si="44"/>
        <v>1982126.8599999999</v>
      </c>
      <c r="X225" s="89"/>
      <c r="Y225" s="97">
        <f t="shared" si="45"/>
        <v>475035.59</v>
      </c>
      <c r="Z225" s="97">
        <f t="shared" si="46"/>
        <v>475035.59</v>
      </c>
      <c r="AA225" s="97">
        <f t="shared" si="47"/>
        <v>950071.18</v>
      </c>
    </row>
    <row r="226" spans="1:27" s="19" customFormat="1" ht="26.1" customHeight="1" x14ac:dyDescent="0.2">
      <c r="A226" s="85">
        <v>4574</v>
      </c>
      <c r="B226" s="85" t="s">
        <v>538</v>
      </c>
      <c r="C226" s="85" t="s">
        <v>119</v>
      </c>
      <c r="D226" s="85" t="s">
        <v>65</v>
      </c>
      <c r="E226" s="85" t="s">
        <v>120</v>
      </c>
      <c r="F226" s="85" t="s">
        <v>92</v>
      </c>
      <c r="G226" s="85">
        <v>455554</v>
      </c>
      <c r="H226" s="85">
        <v>1891118501</v>
      </c>
      <c r="I226" s="86" t="s">
        <v>67</v>
      </c>
      <c r="J226" s="85">
        <v>1025709</v>
      </c>
      <c r="K226" s="86" t="s">
        <v>68</v>
      </c>
      <c r="L226" s="86" t="s">
        <v>69</v>
      </c>
      <c r="M226" s="87">
        <v>22354</v>
      </c>
      <c r="N226" s="87">
        <v>39020</v>
      </c>
      <c r="O226" s="102">
        <f t="shared" si="36"/>
        <v>0.57288569964120961</v>
      </c>
      <c r="P226" s="91">
        <f t="shared" si="37"/>
        <v>22354</v>
      </c>
      <c r="Q226" s="92">
        <f t="shared" si="38"/>
        <v>1.643376302737534E-3</v>
      </c>
      <c r="R226" s="93">
        <f t="shared" si="39"/>
        <v>1.2963145144619821E-3</v>
      </c>
      <c r="S226" s="94">
        <f t="shared" si="40"/>
        <v>781275.88</v>
      </c>
      <c r="T226" s="95">
        <f t="shared" si="41"/>
        <v>211929.79</v>
      </c>
      <c r="U226" s="95">
        <f t="shared" si="42"/>
        <v>317894.69</v>
      </c>
      <c r="V226" s="95">
        <f t="shared" si="43"/>
        <v>289234.23</v>
      </c>
      <c r="W226" s="96">
        <f t="shared" si="44"/>
        <v>1600334.59</v>
      </c>
      <c r="X226" s="89"/>
      <c r="Y226" s="97">
        <f t="shared" si="45"/>
        <v>383535.43</v>
      </c>
      <c r="Z226" s="97">
        <f t="shared" si="46"/>
        <v>383535.43</v>
      </c>
      <c r="AA226" s="97">
        <f t="shared" si="47"/>
        <v>767070.86</v>
      </c>
    </row>
    <row r="227" spans="1:27" s="19" customFormat="1" ht="26.1" customHeight="1" x14ac:dyDescent="0.2">
      <c r="A227" s="85">
        <v>4579</v>
      </c>
      <c r="B227" s="85" t="s">
        <v>539</v>
      </c>
      <c r="C227" s="85" t="s">
        <v>540</v>
      </c>
      <c r="D227" s="85" t="s">
        <v>65</v>
      </c>
      <c r="E227" s="85" t="s">
        <v>86</v>
      </c>
      <c r="F227" s="85" t="s">
        <v>86</v>
      </c>
      <c r="G227" s="85">
        <v>455467</v>
      </c>
      <c r="H227" s="85">
        <v>1316142078</v>
      </c>
      <c r="I227" s="86" t="s">
        <v>67</v>
      </c>
      <c r="J227" s="85">
        <v>1028643</v>
      </c>
      <c r="K227" s="86" t="s">
        <v>87</v>
      </c>
      <c r="L227" s="86" t="s">
        <v>88</v>
      </c>
      <c r="M227" s="87">
        <v>29073</v>
      </c>
      <c r="N227" s="87">
        <v>40541</v>
      </c>
      <c r="O227" s="102">
        <f t="shared" si="36"/>
        <v>0.71712587257344418</v>
      </c>
      <c r="P227" s="91">
        <f t="shared" si="37"/>
        <v>29073</v>
      </c>
      <c r="Q227" s="92">
        <f t="shared" si="38"/>
        <v>2.1373301981519334E-3</v>
      </c>
      <c r="R227" s="93">
        <f t="shared" si="39"/>
        <v>1.6859511442673888E-3</v>
      </c>
      <c r="S227" s="94">
        <f t="shared" si="40"/>
        <v>1016106.01</v>
      </c>
      <c r="T227" s="95">
        <f t="shared" si="41"/>
        <v>275630.08000000002</v>
      </c>
      <c r="U227" s="95">
        <f t="shared" si="42"/>
        <v>413445.12</v>
      </c>
      <c r="V227" s="95">
        <f t="shared" si="43"/>
        <v>376170.11</v>
      </c>
      <c r="W227" s="96">
        <f t="shared" si="44"/>
        <v>2081351.3199999998</v>
      </c>
      <c r="X227" s="89"/>
      <c r="Y227" s="97">
        <f t="shared" si="45"/>
        <v>498815.68</v>
      </c>
      <c r="Z227" s="97">
        <f t="shared" si="46"/>
        <v>498815.68</v>
      </c>
      <c r="AA227" s="97">
        <f t="shared" si="47"/>
        <v>997631.36</v>
      </c>
    </row>
    <row r="228" spans="1:27" s="19" customFormat="1" ht="26.1" customHeight="1" x14ac:dyDescent="0.2">
      <c r="A228" s="85">
        <v>4584</v>
      </c>
      <c r="B228" s="85" t="s">
        <v>541</v>
      </c>
      <c r="C228" s="85" t="s">
        <v>542</v>
      </c>
      <c r="D228" s="85" t="s">
        <v>106</v>
      </c>
      <c r="E228" s="85" t="s">
        <v>543</v>
      </c>
      <c r="F228" s="85" t="s">
        <v>100</v>
      </c>
      <c r="G228" s="85">
        <v>455565</v>
      </c>
      <c r="H228" s="85">
        <v>1366498537</v>
      </c>
      <c r="I228" s="86" t="s">
        <v>67</v>
      </c>
      <c r="J228" s="85">
        <v>1029926</v>
      </c>
      <c r="K228" s="86" t="s">
        <v>68</v>
      </c>
      <c r="L228" s="86" t="s">
        <v>69</v>
      </c>
      <c r="M228" s="87">
        <v>20404</v>
      </c>
      <c r="N228" s="87">
        <v>25832</v>
      </c>
      <c r="O228" s="102">
        <f t="shared" si="36"/>
        <v>0.78987302570455253</v>
      </c>
      <c r="P228" s="91">
        <f t="shared" si="37"/>
        <v>20404</v>
      </c>
      <c r="Q228" s="92">
        <f t="shared" si="38"/>
        <v>0</v>
      </c>
      <c r="R228" s="93">
        <f t="shared" si="39"/>
        <v>1.1832334863148557E-3</v>
      </c>
      <c r="S228" s="94">
        <f t="shared" si="40"/>
        <v>0</v>
      </c>
      <c r="T228" s="95">
        <f t="shared" si="41"/>
        <v>193442.58</v>
      </c>
      <c r="U228" s="95">
        <f t="shared" si="42"/>
        <v>290163.87</v>
      </c>
      <c r="V228" s="95">
        <f t="shared" si="43"/>
        <v>0</v>
      </c>
      <c r="W228" s="96">
        <f t="shared" si="44"/>
        <v>483606.44999999995</v>
      </c>
      <c r="X228" s="89"/>
      <c r="Y228" s="97">
        <f t="shared" si="45"/>
        <v>0</v>
      </c>
      <c r="Z228" s="97">
        <f t="shared" si="46"/>
        <v>0</v>
      </c>
      <c r="AA228" s="97">
        <f t="shared" si="47"/>
        <v>0</v>
      </c>
    </row>
    <row r="229" spans="1:27" s="19" customFormat="1" ht="26.1" customHeight="1" x14ac:dyDescent="0.2">
      <c r="A229" s="85">
        <v>4586</v>
      </c>
      <c r="B229" s="85" t="s">
        <v>544</v>
      </c>
      <c r="C229" s="85" t="s">
        <v>545</v>
      </c>
      <c r="D229" s="85" t="s">
        <v>106</v>
      </c>
      <c r="E229" s="85" t="s">
        <v>332</v>
      </c>
      <c r="F229" s="85" t="s">
        <v>100</v>
      </c>
      <c r="G229" s="85">
        <v>455831</v>
      </c>
      <c r="H229" s="85">
        <v>1194713941</v>
      </c>
      <c r="I229" s="86" t="s">
        <v>67</v>
      </c>
      <c r="J229" s="85">
        <v>1029959</v>
      </c>
      <c r="K229" s="86" t="s">
        <v>68</v>
      </c>
      <c r="L229" s="86" t="s">
        <v>69</v>
      </c>
      <c r="M229" s="87">
        <v>11462</v>
      </c>
      <c r="N229" s="87">
        <v>14130</v>
      </c>
      <c r="O229" s="102">
        <f t="shared" si="36"/>
        <v>0.81118188251946211</v>
      </c>
      <c r="P229" s="91">
        <f t="shared" si="37"/>
        <v>11462</v>
      </c>
      <c r="Q229" s="92">
        <f t="shared" si="38"/>
        <v>0</v>
      </c>
      <c r="R229" s="93">
        <f t="shared" si="39"/>
        <v>6.6468448442172498E-4</v>
      </c>
      <c r="S229" s="94">
        <f t="shared" si="40"/>
        <v>0</v>
      </c>
      <c r="T229" s="95">
        <f t="shared" si="41"/>
        <v>108666.87</v>
      </c>
      <c r="U229" s="95">
        <f t="shared" si="42"/>
        <v>163000.31</v>
      </c>
      <c r="V229" s="95">
        <f t="shared" si="43"/>
        <v>0</v>
      </c>
      <c r="W229" s="96">
        <f t="shared" si="44"/>
        <v>271667.18</v>
      </c>
      <c r="X229" s="89"/>
      <c r="Y229" s="97">
        <f t="shared" si="45"/>
        <v>0</v>
      </c>
      <c r="Z229" s="97">
        <f t="shared" si="46"/>
        <v>0</v>
      </c>
      <c r="AA229" s="97">
        <f t="shared" si="47"/>
        <v>0</v>
      </c>
    </row>
    <row r="230" spans="1:27" s="19" customFormat="1" ht="26.1" customHeight="1" x14ac:dyDescent="0.2">
      <c r="A230" s="85">
        <v>4588</v>
      </c>
      <c r="B230" s="85" t="s">
        <v>546</v>
      </c>
      <c r="C230" s="85" t="s">
        <v>215</v>
      </c>
      <c r="D230" s="85" t="s">
        <v>65</v>
      </c>
      <c r="E230" s="85" t="s">
        <v>103</v>
      </c>
      <c r="F230" s="85" t="s">
        <v>103</v>
      </c>
      <c r="G230" s="85">
        <v>455850</v>
      </c>
      <c r="H230" s="85">
        <v>8621362542</v>
      </c>
      <c r="I230" s="86" t="s">
        <v>67</v>
      </c>
      <c r="J230" s="85">
        <v>1013537</v>
      </c>
      <c r="K230" s="86" t="s">
        <v>68</v>
      </c>
      <c r="L230" s="86" t="s">
        <v>69</v>
      </c>
      <c r="M230" s="87">
        <v>22053</v>
      </c>
      <c r="N230" s="87">
        <v>30020</v>
      </c>
      <c r="O230" s="102">
        <f t="shared" si="36"/>
        <v>0.73461025982678219</v>
      </c>
      <c r="P230" s="91">
        <f t="shared" si="37"/>
        <v>22053</v>
      </c>
      <c r="Q230" s="92">
        <f t="shared" si="38"/>
        <v>1.6212479916019877E-3</v>
      </c>
      <c r="R230" s="93">
        <f t="shared" si="39"/>
        <v>1.2788594429377334E-3</v>
      </c>
      <c r="S230" s="94">
        <f t="shared" si="40"/>
        <v>770755.89</v>
      </c>
      <c r="T230" s="95">
        <f t="shared" si="41"/>
        <v>209076.13</v>
      </c>
      <c r="U230" s="95">
        <f t="shared" si="42"/>
        <v>313614.19</v>
      </c>
      <c r="V230" s="95">
        <f t="shared" si="43"/>
        <v>285339.65000000002</v>
      </c>
      <c r="W230" s="96">
        <f t="shared" si="44"/>
        <v>1578785.8599999999</v>
      </c>
      <c r="X230" s="89"/>
      <c r="Y230" s="97">
        <f t="shared" si="45"/>
        <v>378371.07</v>
      </c>
      <c r="Z230" s="97">
        <f t="shared" si="46"/>
        <v>378371.07</v>
      </c>
      <c r="AA230" s="97">
        <f t="shared" si="47"/>
        <v>756742.14</v>
      </c>
    </row>
    <row r="231" spans="1:27" s="19" customFormat="1" ht="26.1" customHeight="1" x14ac:dyDescent="0.2">
      <c r="A231" s="85">
        <v>4589</v>
      </c>
      <c r="B231" s="85" t="s">
        <v>547</v>
      </c>
      <c r="C231" s="85" t="s">
        <v>140</v>
      </c>
      <c r="D231" s="85" t="s">
        <v>65</v>
      </c>
      <c r="E231" s="85" t="s">
        <v>420</v>
      </c>
      <c r="F231" s="85" t="s">
        <v>66</v>
      </c>
      <c r="G231" s="85">
        <v>675196</v>
      </c>
      <c r="H231" s="85">
        <v>1932220076</v>
      </c>
      <c r="I231" s="86" t="s">
        <v>67</v>
      </c>
      <c r="J231" s="85">
        <v>1028843</v>
      </c>
      <c r="K231" s="86" t="s">
        <v>68</v>
      </c>
      <c r="L231" s="86" t="s">
        <v>69</v>
      </c>
      <c r="M231" s="87">
        <v>22437</v>
      </c>
      <c r="N231" s="87">
        <v>31014</v>
      </c>
      <c r="O231" s="102">
        <f t="shared" si="36"/>
        <v>0.72344747533372022</v>
      </c>
      <c r="P231" s="91">
        <f t="shared" si="37"/>
        <v>22437</v>
      </c>
      <c r="Q231" s="92">
        <f t="shared" si="38"/>
        <v>1.6494781293961728E-3</v>
      </c>
      <c r="R231" s="93">
        <f t="shared" si="39"/>
        <v>1.3011277069420906E-3</v>
      </c>
      <c r="S231" s="94">
        <f t="shared" si="40"/>
        <v>784176.75</v>
      </c>
      <c r="T231" s="95">
        <f t="shared" si="41"/>
        <v>212716.68</v>
      </c>
      <c r="U231" s="95">
        <f t="shared" si="42"/>
        <v>319075.03000000003</v>
      </c>
      <c r="V231" s="95">
        <f t="shared" si="43"/>
        <v>290308.15000000002</v>
      </c>
      <c r="W231" s="96">
        <f t="shared" si="44"/>
        <v>1606276.6099999999</v>
      </c>
      <c r="X231" s="89"/>
      <c r="Y231" s="97">
        <f t="shared" si="45"/>
        <v>384959.49</v>
      </c>
      <c r="Z231" s="97">
        <f t="shared" si="46"/>
        <v>384959.49</v>
      </c>
      <c r="AA231" s="97">
        <f t="shared" si="47"/>
        <v>769918.98</v>
      </c>
    </row>
    <row r="232" spans="1:27" s="19" customFormat="1" ht="26.1" customHeight="1" x14ac:dyDescent="0.2">
      <c r="A232" s="85">
        <v>4590</v>
      </c>
      <c r="B232" s="85" t="s">
        <v>548</v>
      </c>
      <c r="C232" s="85" t="s">
        <v>549</v>
      </c>
      <c r="D232" s="85" t="s">
        <v>65</v>
      </c>
      <c r="E232" s="85" t="s">
        <v>550</v>
      </c>
      <c r="F232" s="85" t="s">
        <v>80</v>
      </c>
      <c r="G232" s="85">
        <v>675881</v>
      </c>
      <c r="H232" s="85">
        <v>8224864027</v>
      </c>
      <c r="I232" s="86" t="s">
        <v>67</v>
      </c>
      <c r="J232" s="85">
        <v>1029108</v>
      </c>
      <c r="K232" s="86" t="s">
        <v>72</v>
      </c>
      <c r="L232" s="86" t="s">
        <v>73</v>
      </c>
      <c r="M232" s="87">
        <v>16392</v>
      </c>
      <c r="N232" s="87">
        <v>19733</v>
      </c>
      <c r="O232" s="102">
        <f t="shared" si="36"/>
        <v>0.83068970759641214</v>
      </c>
      <c r="P232" s="91">
        <f t="shared" si="37"/>
        <v>16392</v>
      </c>
      <c r="Q232" s="92">
        <f t="shared" si="38"/>
        <v>1.2050740070892751E-3</v>
      </c>
      <c r="R232" s="93">
        <f t="shared" si="39"/>
        <v>9.5057651968599851E-4</v>
      </c>
      <c r="S232" s="94">
        <f t="shared" si="40"/>
        <v>572903.03</v>
      </c>
      <c r="T232" s="95">
        <f t="shared" si="41"/>
        <v>155406.32999999999</v>
      </c>
      <c r="U232" s="95">
        <f t="shared" si="42"/>
        <v>233109.5</v>
      </c>
      <c r="V232" s="95">
        <f t="shared" si="43"/>
        <v>212093.03</v>
      </c>
      <c r="W232" s="96">
        <f t="shared" si="44"/>
        <v>1173511.8899999999</v>
      </c>
      <c r="X232" s="89"/>
      <c r="Y232" s="97">
        <f t="shared" si="45"/>
        <v>281243.3</v>
      </c>
      <c r="Z232" s="97">
        <f t="shared" si="46"/>
        <v>281243.3</v>
      </c>
      <c r="AA232" s="97">
        <f t="shared" si="47"/>
        <v>562486.6</v>
      </c>
    </row>
    <row r="233" spans="1:27" s="19" customFormat="1" ht="26.1" customHeight="1" x14ac:dyDescent="0.2">
      <c r="A233" s="85">
        <v>4593</v>
      </c>
      <c r="B233" s="85" t="s">
        <v>551</v>
      </c>
      <c r="C233" s="85" t="s">
        <v>239</v>
      </c>
      <c r="D233" s="85" t="s">
        <v>65</v>
      </c>
      <c r="E233" s="85" t="s">
        <v>155</v>
      </c>
      <c r="F233" s="85" t="s">
        <v>155</v>
      </c>
      <c r="G233" s="85">
        <v>675695</v>
      </c>
      <c r="H233" s="85">
        <v>1326141557</v>
      </c>
      <c r="I233" s="86" t="s">
        <v>67</v>
      </c>
      <c r="J233" s="85">
        <v>1026457</v>
      </c>
      <c r="K233" s="86" t="s">
        <v>87</v>
      </c>
      <c r="L233" s="86" t="s">
        <v>88</v>
      </c>
      <c r="M233" s="87">
        <v>5521</v>
      </c>
      <c r="N233" s="87">
        <v>11129</v>
      </c>
      <c r="O233" s="102">
        <f t="shared" si="36"/>
        <v>0.49609129301824062</v>
      </c>
      <c r="P233" s="91">
        <f t="shared" si="37"/>
        <v>5521</v>
      </c>
      <c r="Q233" s="92">
        <f t="shared" si="38"/>
        <v>4.0588174677524941E-4</v>
      </c>
      <c r="R233" s="93">
        <f t="shared" si="39"/>
        <v>3.2016428533347961E-4</v>
      </c>
      <c r="S233" s="94">
        <f t="shared" si="40"/>
        <v>192959.84</v>
      </c>
      <c r="T233" s="95">
        <f t="shared" si="41"/>
        <v>52342.51</v>
      </c>
      <c r="U233" s="95">
        <f t="shared" si="42"/>
        <v>78513.759999999995</v>
      </c>
      <c r="V233" s="95">
        <f t="shared" si="43"/>
        <v>71435.19</v>
      </c>
      <c r="W233" s="96">
        <f t="shared" si="44"/>
        <v>395251.3</v>
      </c>
      <c r="X233" s="89"/>
      <c r="Y233" s="97">
        <f t="shared" si="45"/>
        <v>94725.74</v>
      </c>
      <c r="Z233" s="97">
        <f t="shared" si="46"/>
        <v>94725.74</v>
      </c>
      <c r="AA233" s="97">
        <f t="shared" si="47"/>
        <v>189451.48</v>
      </c>
    </row>
    <row r="234" spans="1:27" s="19" customFormat="1" ht="26.1" customHeight="1" x14ac:dyDescent="0.2">
      <c r="A234" s="85">
        <v>4594</v>
      </c>
      <c r="B234" s="85" t="s">
        <v>552</v>
      </c>
      <c r="C234" s="85" t="s">
        <v>140</v>
      </c>
      <c r="D234" s="85" t="s">
        <v>65</v>
      </c>
      <c r="E234" s="85" t="s">
        <v>553</v>
      </c>
      <c r="F234" s="85" t="s">
        <v>163</v>
      </c>
      <c r="G234" s="85">
        <v>675329</v>
      </c>
      <c r="H234" s="85">
        <v>1063533511</v>
      </c>
      <c r="I234" s="86" t="s">
        <v>67</v>
      </c>
      <c r="J234" s="85">
        <v>1026247</v>
      </c>
      <c r="K234" s="86" t="s">
        <v>87</v>
      </c>
      <c r="L234" s="86" t="s">
        <v>88</v>
      </c>
      <c r="M234" s="87">
        <v>12547</v>
      </c>
      <c r="N234" s="87">
        <v>19136</v>
      </c>
      <c r="O234" s="102">
        <f t="shared" si="36"/>
        <v>0.65567516722408026</v>
      </c>
      <c r="P234" s="91">
        <f t="shared" si="37"/>
        <v>12547</v>
      </c>
      <c r="Q234" s="92">
        <f t="shared" si="38"/>
        <v>9.224050492282293E-4</v>
      </c>
      <c r="R234" s="93">
        <f t="shared" si="39"/>
        <v>7.2760392828820299E-4</v>
      </c>
      <c r="S234" s="94">
        <f t="shared" si="40"/>
        <v>438519.66</v>
      </c>
      <c r="T234" s="95">
        <f t="shared" si="41"/>
        <v>118953.35</v>
      </c>
      <c r="U234" s="95">
        <f t="shared" si="42"/>
        <v>178430.02</v>
      </c>
      <c r="V234" s="95">
        <f t="shared" si="43"/>
        <v>162343.29</v>
      </c>
      <c r="W234" s="96">
        <f t="shared" si="44"/>
        <v>898246.32000000007</v>
      </c>
      <c r="X234" s="89"/>
      <c r="Y234" s="97">
        <f t="shared" si="45"/>
        <v>215273.29</v>
      </c>
      <c r="Z234" s="97">
        <f t="shared" si="46"/>
        <v>215273.29</v>
      </c>
      <c r="AA234" s="97">
        <f t="shared" si="47"/>
        <v>430546.58</v>
      </c>
    </row>
    <row r="235" spans="1:27" s="19" customFormat="1" ht="26.1" customHeight="1" x14ac:dyDescent="0.2">
      <c r="A235" s="85">
        <v>4600</v>
      </c>
      <c r="B235" s="85" t="s">
        <v>554</v>
      </c>
      <c r="C235" s="85" t="s">
        <v>555</v>
      </c>
      <c r="D235" s="85" t="s">
        <v>106</v>
      </c>
      <c r="E235" s="85" t="s">
        <v>420</v>
      </c>
      <c r="F235" s="85" t="s">
        <v>66</v>
      </c>
      <c r="G235" s="85">
        <v>675004</v>
      </c>
      <c r="H235" s="85">
        <v>7430236152</v>
      </c>
      <c r="I235" s="86" t="s">
        <v>67</v>
      </c>
      <c r="J235" s="85">
        <v>1003580</v>
      </c>
      <c r="K235" s="86" t="s">
        <v>72</v>
      </c>
      <c r="L235" s="86" t="s">
        <v>73</v>
      </c>
      <c r="M235" s="87">
        <v>20953</v>
      </c>
      <c r="N235" s="87">
        <v>29844</v>
      </c>
      <c r="O235" s="102">
        <f t="shared" si="36"/>
        <v>0.70208417102265108</v>
      </c>
      <c r="P235" s="91">
        <f t="shared" si="37"/>
        <v>20953</v>
      </c>
      <c r="Q235" s="92">
        <f t="shared" si="38"/>
        <v>0</v>
      </c>
      <c r="R235" s="93">
        <f t="shared" si="39"/>
        <v>1.2150701450085852E-3</v>
      </c>
      <c r="S235" s="94">
        <f t="shared" si="40"/>
        <v>0</v>
      </c>
      <c r="T235" s="95">
        <f t="shared" si="41"/>
        <v>198647.44</v>
      </c>
      <c r="U235" s="95">
        <f t="shared" si="42"/>
        <v>297971.17</v>
      </c>
      <c r="V235" s="95">
        <f t="shared" si="43"/>
        <v>0</v>
      </c>
      <c r="W235" s="96">
        <f t="shared" si="44"/>
        <v>496618.61</v>
      </c>
      <c r="X235" s="89"/>
      <c r="Y235" s="97">
        <f t="shared" si="45"/>
        <v>0</v>
      </c>
      <c r="Z235" s="97">
        <f t="shared" si="46"/>
        <v>0</v>
      </c>
      <c r="AA235" s="97">
        <f t="shared" si="47"/>
        <v>0</v>
      </c>
    </row>
    <row r="236" spans="1:27" s="19" customFormat="1" ht="26.1" customHeight="1" x14ac:dyDescent="0.2">
      <c r="A236" s="85">
        <v>4604</v>
      </c>
      <c r="B236" s="85" t="s">
        <v>556</v>
      </c>
      <c r="C236" s="85" t="s">
        <v>557</v>
      </c>
      <c r="D236" s="85" t="s">
        <v>106</v>
      </c>
      <c r="E236" s="85" t="s">
        <v>357</v>
      </c>
      <c r="F236" s="85" t="s">
        <v>163</v>
      </c>
      <c r="G236" s="85">
        <v>675851</v>
      </c>
      <c r="H236" s="85">
        <v>1942446133</v>
      </c>
      <c r="I236" s="86" t="s">
        <v>67</v>
      </c>
      <c r="J236" s="85">
        <v>1016642</v>
      </c>
      <c r="K236" s="86" t="s">
        <v>68</v>
      </c>
      <c r="L236" s="86" t="s">
        <v>69</v>
      </c>
      <c r="M236" s="87">
        <v>13418</v>
      </c>
      <c r="N236" s="87">
        <v>18246</v>
      </c>
      <c r="O236" s="102">
        <f t="shared" si="36"/>
        <v>0.73539405897182941</v>
      </c>
      <c r="P236" s="91">
        <f t="shared" si="37"/>
        <v>13418</v>
      </c>
      <c r="Q236" s="92">
        <f t="shared" si="38"/>
        <v>0</v>
      </c>
      <c r="R236" s="93">
        <f t="shared" si="39"/>
        <v>7.7811345419391954E-4</v>
      </c>
      <c r="S236" s="94">
        <f t="shared" si="40"/>
        <v>0</v>
      </c>
      <c r="T236" s="95">
        <f t="shared" si="41"/>
        <v>127210.97</v>
      </c>
      <c r="U236" s="95">
        <f t="shared" si="42"/>
        <v>190816.45</v>
      </c>
      <c r="V236" s="95">
        <f t="shared" si="43"/>
        <v>0</v>
      </c>
      <c r="W236" s="96">
        <f t="shared" si="44"/>
        <v>318027.42000000004</v>
      </c>
      <c r="X236" s="89"/>
      <c r="Y236" s="97">
        <f t="shared" si="45"/>
        <v>0</v>
      </c>
      <c r="Z236" s="97">
        <f t="shared" si="46"/>
        <v>0</v>
      </c>
      <c r="AA236" s="97">
        <f t="shared" si="47"/>
        <v>0</v>
      </c>
    </row>
    <row r="237" spans="1:27" s="19" customFormat="1" ht="26.1" customHeight="1" x14ac:dyDescent="0.2">
      <c r="A237" s="85">
        <v>4606</v>
      </c>
      <c r="B237" s="85" t="s">
        <v>558</v>
      </c>
      <c r="C237" s="85" t="s">
        <v>386</v>
      </c>
      <c r="D237" s="85" t="s">
        <v>65</v>
      </c>
      <c r="E237" s="85" t="s">
        <v>103</v>
      </c>
      <c r="F237" s="85" t="s">
        <v>103</v>
      </c>
      <c r="G237" s="85">
        <v>675906</v>
      </c>
      <c r="H237" s="85">
        <v>1386043610</v>
      </c>
      <c r="I237" s="86" t="s">
        <v>67</v>
      </c>
      <c r="J237" s="85">
        <v>1026283</v>
      </c>
      <c r="K237" s="86" t="s">
        <v>68</v>
      </c>
      <c r="L237" s="86" t="s">
        <v>69</v>
      </c>
      <c r="M237" s="87">
        <v>14386</v>
      </c>
      <c r="N237" s="87">
        <v>18679</v>
      </c>
      <c r="O237" s="102">
        <f t="shared" si="36"/>
        <v>0.77016970929921302</v>
      </c>
      <c r="P237" s="91">
        <f t="shared" si="37"/>
        <v>14386</v>
      </c>
      <c r="Q237" s="92">
        <f t="shared" si="38"/>
        <v>1.0576009435081938E-3</v>
      </c>
      <c r="R237" s="93">
        <f t="shared" si="39"/>
        <v>8.3424803637157003E-4</v>
      </c>
      <c r="S237" s="94">
        <f t="shared" si="40"/>
        <v>502793.01</v>
      </c>
      <c r="T237" s="95">
        <f t="shared" si="41"/>
        <v>136388.21</v>
      </c>
      <c r="U237" s="95">
        <f t="shared" si="42"/>
        <v>204582.31</v>
      </c>
      <c r="V237" s="95">
        <f t="shared" si="43"/>
        <v>186137.77</v>
      </c>
      <c r="W237" s="96">
        <f t="shared" si="44"/>
        <v>1029901.3</v>
      </c>
      <c r="X237" s="89"/>
      <c r="Y237" s="97">
        <f t="shared" si="45"/>
        <v>246825.66</v>
      </c>
      <c r="Z237" s="97">
        <f t="shared" si="46"/>
        <v>246825.66</v>
      </c>
      <c r="AA237" s="97">
        <f t="shared" si="47"/>
        <v>493651.32</v>
      </c>
    </row>
    <row r="238" spans="1:27" s="19" customFormat="1" ht="26.1" customHeight="1" x14ac:dyDescent="0.2">
      <c r="A238" s="85">
        <v>4607</v>
      </c>
      <c r="B238" s="85" t="s">
        <v>559</v>
      </c>
      <c r="C238" s="85" t="s">
        <v>560</v>
      </c>
      <c r="D238" s="85" t="s">
        <v>106</v>
      </c>
      <c r="E238" s="85" t="s">
        <v>66</v>
      </c>
      <c r="F238" s="85" t="s">
        <v>66</v>
      </c>
      <c r="G238" s="85">
        <v>675440</v>
      </c>
      <c r="H238" s="85">
        <v>2721386832</v>
      </c>
      <c r="I238" s="86" t="s">
        <v>67</v>
      </c>
      <c r="J238" s="85">
        <v>1019340</v>
      </c>
      <c r="K238" s="86" t="s">
        <v>72</v>
      </c>
      <c r="L238" s="86" t="s">
        <v>73</v>
      </c>
      <c r="M238" s="87">
        <v>17031</v>
      </c>
      <c r="N238" s="87">
        <v>22506</v>
      </c>
      <c r="O238" s="102">
        <f t="shared" si="36"/>
        <v>0.756731538256465</v>
      </c>
      <c r="P238" s="91">
        <f t="shared" si="37"/>
        <v>17031</v>
      </c>
      <c r="Q238" s="92">
        <f t="shared" si="38"/>
        <v>0</v>
      </c>
      <c r="R238" s="93">
        <f t="shared" si="39"/>
        <v>9.876323027557493E-4</v>
      </c>
      <c r="S238" s="94">
        <f t="shared" si="40"/>
        <v>0</v>
      </c>
      <c r="T238" s="95">
        <f t="shared" si="41"/>
        <v>161464.45000000001</v>
      </c>
      <c r="U238" s="95">
        <f t="shared" si="42"/>
        <v>242196.67</v>
      </c>
      <c r="V238" s="95">
        <f t="shared" si="43"/>
        <v>0</v>
      </c>
      <c r="W238" s="96">
        <f t="shared" si="44"/>
        <v>403661.12</v>
      </c>
      <c r="X238" s="89"/>
      <c r="Y238" s="97">
        <f t="shared" si="45"/>
        <v>0</v>
      </c>
      <c r="Z238" s="97">
        <f t="shared" si="46"/>
        <v>0</v>
      </c>
      <c r="AA238" s="97">
        <f t="shared" si="47"/>
        <v>0</v>
      </c>
    </row>
    <row r="239" spans="1:27" s="19" customFormat="1" ht="26.1" customHeight="1" x14ac:dyDescent="0.2">
      <c r="A239" s="85">
        <v>4608</v>
      </c>
      <c r="B239" s="85" t="s">
        <v>561</v>
      </c>
      <c r="C239" s="85" t="s">
        <v>129</v>
      </c>
      <c r="D239" s="85" t="s">
        <v>65</v>
      </c>
      <c r="E239" s="85" t="s">
        <v>167</v>
      </c>
      <c r="F239" s="85" t="s">
        <v>100</v>
      </c>
      <c r="G239" s="85">
        <v>675151</v>
      </c>
      <c r="H239" s="85">
        <v>1033316203</v>
      </c>
      <c r="I239" s="86" t="s">
        <v>67</v>
      </c>
      <c r="J239" s="85">
        <v>1028766</v>
      </c>
      <c r="K239" s="86" t="s">
        <v>87</v>
      </c>
      <c r="L239" s="86" t="s">
        <v>88</v>
      </c>
      <c r="M239" s="87">
        <v>12267</v>
      </c>
      <c r="N239" s="87">
        <v>15458</v>
      </c>
      <c r="O239" s="102">
        <f t="shared" si="36"/>
        <v>0.7935696726614051</v>
      </c>
      <c r="P239" s="91">
        <f t="shared" si="37"/>
        <v>12267.000000000002</v>
      </c>
      <c r="Q239" s="92">
        <f t="shared" si="38"/>
        <v>9.018205737533028E-4</v>
      </c>
      <c r="R239" s="93">
        <f t="shared" si="39"/>
        <v>7.1136665245169267E-4</v>
      </c>
      <c r="S239" s="94">
        <f t="shared" si="40"/>
        <v>428733.62</v>
      </c>
      <c r="T239" s="95">
        <f t="shared" si="41"/>
        <v>116298.77</v>
      </c>
      <c r="U239" s="95">
        <f t="shared" si="42"/>
        <v>174448.16</v>
      </c>
      <c r="V239" s="95">
        <f t="shared" si="43"/>
        <v>158720.42000000001</v>
      </c>
      <c r="W239" s="96">
        <f t="shared" si="44"/>
        <v>878200.97000000009</v>
      </c>
      <c r="X239" s="89"/>
      <c r="Y239" s="97">
        <f t="shared" si="45"/>
        <v>210469.23</v>
      </c>
      <c r="Z239" s="97">
        <f t="shared" si="46"/>
        <v>210469.23</v>
      </c>
      <c r="AA239" s="97">
        <f t="shared" si="47"/>
        <v>420938.46</v>
      </c>
    </row>
    <row r="240" spans="1:27" s="19" customFormat="1" ht="26.1" customHeight="1" x14ac:dyDescent="0.2">
      <c r="A240" s="85">
        <v>4611</v>
      </c>
      <c r="B240" s="85" t="s">
        <v>562</v>
      </c>
      <c r="C240" s="85" t="s">
        <v>154</v>
      </c>
      <c r="D240" s="85" t="s">
        <v>65</v>
      </c>
      <c r="E240" s="85" t="s">
        <v>76</v>
      </c>
      <c r="F240" s="85" t="s">
        <v>76</v>
      </c>
      <c r="G240" s="85">
        <v>675791</v>
      </c>
      <c r="H240" s="85">
        <v>1417662784</v>
      </c>
      <c r="I240" s="86" t="s">
        <v>67</v>
      </c>
      <c r="J240" s="85">
        <v>1031047</v>
      </c>
      <c r="K240" s="86" t="s">
        <v>156</v>
      </c>
      <c r="L240" s="86" t="s">
        <v>73</v>
      </c>
      <c r="M240" s="87">
        <v>30688</v>
      </c>
      <c r="N240" s="87">
        <v>42807</v>
      </c>
      <c r="O240" s="102">
        <f t="shared" si="36"/>
        <v>0.71689209708692503</v>
      </c>
      <c r="P240" s="91">
        <f t="shared" si="37"/>
        <v>38229.078498293515</v>
      </c>
      <c r="Q240" s="92">
        <f t="shared" si="38"/>
        <v>2.8104483170613113E-3</v>
      </c>
      <c r="R240" s="93">
        <f t="shared" si="39"/>
        <v>2.2169146162585827E-3</v>
      </c>
      <c r="S240" s="94">
        <f t="shared" si="40"/>
        <v>1336112.42</v>
      </c>
      <c r="T240" s="95">
        <f t="shared" si="41"/>
        <v>362435.39</v>
      </c>
      <c r="U240" s="95">
        <f t="shared" si="42"/>
        <v>543653.07999999996</v>
      </c>
      <c r="V240" s="95">
        <f t="shared" si="43"/>
        <v>494638.9</v>
      </c>
      <c r="W240" s="96">
        <f t="shared" si="44"/>
        <v>2736839.79</v>
      </c>
      <c r="X240" s="89"/>
      <c r="Y240" s="97">
        <f t="shared" si="45"/>
        <v>655909.74</v>
      </c>
      <c r="Z240" s="97">
        <f t="shared" si="46"/>
        <v>655909.74</v>
      </c>
      <c r="AA240" s="97">
        <f t="shared" si="47"/>
        <v>1311819.48</v>
      </c>
    </row>
    <row r="241" spans="1:27" s="19" customFormat="1" ht="26.1" customHeight="1" x14ac:dyDescent="0.2">
      <c r="A241" s="85">
        <v>4612</v>
      </c>
      <c r="B241" s="85" t="s">
        <v>563</v>
      </c>
      <c r="C241" s="85" t="s">
        <v>563</v>
      </c>
      <c r="D241" s="85" t="s">
        <v>106</v>
      </c>
      <c r="E241" s="85" t="s">
        <v>486</v>
      </c>
      <c r="F241" s="85" t="s">
        <v>103</v>
      </c>
      <c r="G241" s="85">
        <v>455601</v>
      </c>
      <c r="H241" s="85">
        <v>2036050859</v>
      </c>
      <c r="I241" s="86" t="s">
        <v>67</v>
      </c>
      <c r="J241" s="85">
        <v>1014519</v>
      </c>
      <c r="K241" s="86" t="s">
        <v>72</v>
      </c>
      <c r="L241" s="86" t="s">
        <v>73</v>
      </c>
      <c r="M241" s="87">
        <v>19168</v>
      </c>
      <c r="N241" s="87">
        <v>26751</v>
      </c>
      <c r="O241" s="102">
        <f t="shared" si="36"/>
        <v>0.71653396134723935</v>
      </c>
      <c r="P241" s="91">
        <f t="shared" si="37"/>
        <v>19168</v>
      </c>
      <c r="Q241" s="92">
        <f t="shared" si="38"/>
        <v>0</v>
      </c>
      <c r="R241" s="93">
        <f t="shared" si="39"/>
        <v>1.111557511550831E-3</v>
      </c>
      <c r="S241" s="94">
        <f t="shared" si="40"/>
        <v>0</v>
      </c>
      <c r="T241" s="95">
        <f t="shared" si="41"/>
        <v>181724.54</v>
      </c>
      <c r="U241" s="95">
        <f t="shared" si="42"/>
        <v>272586.8</v>
      </c>
      <c r="V241" s="95">
        <f t="shared" si="43"/>
        <v>0</v>
      </c>
      <c r="W241" s="96">
        <f t="shared" si="44"/>
        <v>454311.33999999997</v>
      </c>
      <c r="X241" s="89"/>
      <c r="Y241" s="97">
        <f t="shared" si="45"/>
        <v>0</v>
      </c>
      <c r="Z241" s="97">
        <f t="shared" si="46"/>
        <v>0</v>
      </c>
      <c r="AA241" s="97">
        <f t="shared" si="47"/>
        <v>0</v>
      </c>
    </row>
    <row r="242" spans="1:27" s="19" customFormat="1" ht="26.1" customHeight="1" x14ac:dyDescent="0.2">
      <c r="A242" s="85">
        <v>4614</v>
      </c>
      <c r="B242" s="85" t="s">
        <v>564</v>
      </c>
      <c r="C242" s="85" t="s">
        <v>565</v>
      </c>
      <c r="D242" s="85" t="s">
        <v>106</v>
      </c>
      <c r="E242" s="85" t="s">
        <v>427</v>
      </c>
      <c r="F242" s="85" t="s">
        <v>100</v>
      </c>
      <c r="G242" s="85">
        <v>675907</v>
      </c>
      <c r="H242" s="85">
        <v>1942818489</v>
      </c>
      <c r="I242" s="86" t="s">
        <v>566</v>
      </c>
      <c r="J242" s="85">
        <v>1025953</v>
      </c>
      <c r="K242" s="86">
        <v>43101</v>
      </c>
      <c r="L242" s="86">
        <v>43465</v>
      </c>
      <c r="M242" s="87">
        <v>11056</v>
      </c>
      <c r="N242" s="87">
        <v>14647</v>
      </c>
      <c r="O242" s="102">
        <f t="shared" si="36"/>
        <v>0.75483034068409915</v>
      </c>
      <c r="P242" s="91">
        <f t="shared" si="37"/>
        <v>11086.373626373626</v>
      </c>
      <c r="Q242" s="92">
        <f t="shared" si="38"/>
        <v>0</v>
      </c>
      <c r="R242" s="93">
        <f t="shared" si="39"/>
        <v>6.4290180927872647E-4</v>
      </c>
      <c r="S242" s="94">
        <f t="shared" si="40"/>
        <v>0</v>
      </c>
      <c r="T242" s="95">
        <f t="shared" si="41"/>
        <v>105105.7</v>
      </c>
      <c r="U242" s="95">
        <f t="shared" si="42"/>
        <v>157658.54999999999</v>
      </c>
      <c r="V242" s="95">
        <f t="shared" si="43"/>
        <v>0</v>
      </c>
      <c r="W242" s="96">
        <f t="shared" si="44"/>
        <v>262764.25</v>
      </c>
      <c r="X242" s="89"/>
      <c r="Y242" s="97">
        <f t="shared" si="45"/>
        <v>0</v>
      </c>
      <c r="Z242" s="97">
        <f t="shared" si="46"/>
        <v>0</v>
      </c>
      <c r="AA242" s="97">
        <f t="shared" si="47"/>
        <v>0</v>
      </c>
    </row>
    <row r="243" spans="1:27" s="19" customFormat="1" ht="26.1" customHeight="1" x14ac:dyDescent="0.2">
      <c r="A243" s="85">
        <v>4615</v>
      </c>
      <c r="B243" s="85" t="s">
        <v>567</v>
      </c>
      <c r="C243" s="85" t="s">
        <v>137</v>
      </c>
      <c r="D243" s="85" t="s">
        <v>65</v>
      </c>
      <c r="E243" s="85" t="s">
        <v>86</v>
      </c>
      <c r="F243" s="85" t="s">
        <v>86</v>
      </c>
      <c r="G243" s="85">
        <v>455523</v>
      </c>
      <c r="H243" s="85">
        <v>7413860531</v>
      </c>
      <c r="I243" s="86" t="s">
        <v>67</v>
      </c>
      <c r="J243" s="85">
        <v>1028630</v>
      </c>
      <c r="K243" s="86" t="s">
        <v>87</v>
      </c>
      <c r="L243" s="86" t="s">
        <v>88</v>
      </c>
      <c r="M243" s="87">
        <v>11435</v>
      </c>
      <c r="N243" s="87">
        <v>29274</v>
      </c>
      <c r="O243" s="102">
        <f t="shared" si="36"/>
        <v>0.39061966249914598</v>
      </c>
      <c r="P243" s="91">
        <f t="shared" si="37"/>
        <v>11435</v>
      </c>
      <c r="Q243" s="92">
        <f t="shared" si="38"/>
        <v>8.4065527519923508E-4</v>
      </c>
      <c r="R243" s="93">
        <f t="shared" si="39"/>
        <v>6.6311874710891854E-4</v>
      </c>
      <c r="S243" s="94">
        <f t="shared" si="40"/>
        <v>399655.08</v>
      </c>
      <c r="T243" s="95">
        <f t="shared" si="41"/>
        <v>108410.9</v>
      </c>
      <c r="U243" s="95">
        <f t="shared" si="42"/>
        <v>162616.35</v>
      </c>
      <c r="V243" s="95">
        <f t="shared" si="43"/>
        <v>147955.32999999999</v>
      </c>
      <c r="W243" s="96">
        <f t="shared" si="44"/>
        <v>818637.65999999992</v>
      </c>
      <c r="X243" s="89"/>
      <c r="Y243" s="97">
        <f t="shared" si="45"/>
        <v>196194.31</v>
      </c>
      <c r="Z243" s="97">
        <f t="shared" si="46"/>
        <v>196194.31</v>
      </c>
      <c r="AA243" s="97">
        <f t="shared" si="47"/>
        <v>392388.62</v>
      </c>
    </row>
    <row r="244" spans="1:27" s="19" customFormat="1" ht="26.1" customHeight="1" x14ac:dyDescent="0.2">
      <c r="A244" s="85">
        <v>4617</v>
      </c>
      <c r="B244" s="85" t="s">
        <v>568</v>
      </c>
      <c r="C244" s="85" t="s">
        <v>75</v>
      </c>
      <c r="D244" s="85" t="s">
        <v>65</v>
      </c>
      <c r="E244" s="85" t="s">
        <v>376</v>
      </c>
      <c r="F244" s="85" t="s">
        <v>100</v>
      </c>
      <c r="G244" s="85">
        <v>675293</v>
      </c>
      <c r="H244" s="85">
        <v>1861938284</v>
      </c>
      <c r="I244" s="86" t="s">
        <v>67</v>
      </c>
      <c r="J244" s="85">
        <v>1028517</v>
      </c>
      <c r="K244" s="86" t="s">
        <v>72</v>
      </c>
      <c r="L244" s="86" t="s">
        <v>73</v>
      </c>
      <c r="M244" s="87">
        <v>10814</v>
      </c>
      <c r="N244" s="87">
        <v>16688</v>
      </c>
      <c r="O244" s="102">
        <f t="shared" si="36"/>
        <v>0.6480105465004794</v>
      </c>
      <c r="P244" s="91">
        <f t="shared" si="37"/>
        <v>10814</v>
      </c>
      <c r="Q244" s="92">
        <f t="shared" si="38"/>
        <v>7.9500184923520141E-4</v>
      </c>
      <c r="R244" s="93">
        <f t="shared" si="39"/>
        <v>6.2710678891437219E-4</v>
      </c>
      <c r="S244" s="94">
        <f t="shared" si="40"/>
        <v>377951.03</v>
      </c>
      <c r="T244" s="95">
        <f t="shared" si="41"/>
        <v>102523.43</v>
      </c>
      <c r="U244" s="95">
        <f t="shared" si="42"/>
        <v>153785.15</v>
      </c>
      <c r="V244" s="95">
        <f t="shared" si="43"/>
        <v>139920.32999999999</v>
      </c>
      <c r="W244" s="96">
        <f t="shared" si="44"/>
        <v>774179.94</v>
      </c>
      <c r="X244" s="89"/>
      <c r="Y244" s="97">
        <f t="shared" si="45"/>
        <v>185539.6</v>
      </c>
      <c r="Z244" s="97">
        <f t="shared" si="46"/>
        <v>185539.6</v>
      </c>
      <c r="AA244" s="97">
        <f t="shared" si="47"/>
        <v>371079.2</v>
      </c>
    </row>
    <row r="245" spans="1:27" s="19" customFormat="1" ht="26.1" customHeight="1" x14ac:dyDescent="0.2">
      <c r="A245" s="85">
        <v>4619</v>
      </c>
      <c r="B245" s="85" t="s">
        <v>569</v>
      </c>
      <c r="C245" s="85" t="s">
        <v>71</v>
      </c>
      <c r="D245" s="85" t="s">
        <v>65</v>
      </c>
      <c r="E245" s="85" t="s">
        <v>570</v>
      </c>
      <c r="F245" s="85" t="s">
        <v>570</v>
      </c>
      <c r="G245" s="85">
        <v>675568</v>
      </c>
      <c r="H245" s="85">
        <v>1801036561</v>
      </c>
      <c r="I245" s="86" t="s">
        <v>67</v>
      </c>
      <c r="J245" s="85">
        <v>1016941</v>
      </c>
      <c r="K245" s="86" t="s">
        <v>68</v>
      </c>
      <c r="L245" s="86" t="s">
        <v>69</v>
      </c>
      <c r="M245" s="87">
        <v>28780</v>
      </c>
      <c r="N245" s="87">
        <v>36398</v>
      </c>
      <c r="O245" s="102">
        <f t="shared" si="36"/>
        <v>0.79070278586735532</v>
      </c>
      <c r="P245" s="91">
        <f t="shared" si="37"/>
        <v>28780</v>
      </c>
      <c r="Q245" s="92">
        <f t="shared" si="38"/>
        <v>2.1157900148870996E-3</v>
      </c>
      <c r="R245" s="93">
        <f t="shared" si="39"/>
        <v>1.6689599949098973E-3</v>
      </c>
      <c r="S245" s="94">
        <f t="shared" si="40"/>
        <v>1005865.62</v>
      </c>
      <c r="T245" s="95">
        <f t="shared" si="41"/>
        <v>272852.26</v>
      </c>
      <c r="U245" s="95">
        <f t="shared" si="42"/>
        <v>409278.39</v>
      </c>
      <c r="V245" s="95">
        <f t="shared" si="43"/>
        <v>372379.04</v>
      </c>
      <c r="W245" s="96">
        <f t="shared" si="44"/>
        <v>2060375.31</v>
      </c>
      <c r="X245" s="89"/>
      <c r="Y245" s="97">
        <f t="shared" si="45"/>
        <v>493788.57</v>
      </c>
      <c r="Z245" s="97">
        <f t="shared" si="46"/>
        <v>493788.57</v>
      </c>
      <c r="AA245" s="97">
        <f t="shared" si="47"/>
        <v>987577.14</v>
      </c>
    </row>
    <row r="246" spans="1:27" s="19" customFormat="1" ht="26.1" customHeight="1" x14ac:dyDescent="0.2">
      <c r="A246" s="85">
        <v>4621</v>
      </c>
      <c r="B246" s="85" t="s">
        <v>571</v>
      </c>
      <c r="C246" s="85" t="s">
        <v>572</v>
      </c>
      <c r="D246" s="85" t="s">
        <v>106</v>
      </c>
      <c r="E246" s="85" t="s">
        <v>573</v>
      </c>
      <c r="F246" s="85" t="s">
        <v>66</v>
      </c>
      <c r="G246" s="85">
        <v>675867</v>
      </c>
      <c r="H246" s="85">
        <v>1316415532</v>
      </c>
      <c r="I246" s="86" t="s">
        <v>67</v>
      </c>
      <c r="J246" s="85">
        <v>1030067</v>
      </c>
      <c r="K246" s="86" t="s">
        <v>68</v>
      </c>
      <c r="L246" s="86" t="s">
        <v>69</v>
      </c>
      <c r="M246" s="87">
        <v>15349</v>
      </c>
      <c r="N246" s="87">
        <v>18851</v>
      </c>
      <c r="O246" s="102">
        <f t="shared" si="36"/>
        <v>0.81422736194366352</v>
      </c>
      <c r="P246" s="91">
        <f t="shared" si="37"/>
        <v>15349.000000000002</v>
      </c>
      <c r="Q246" s="92">
        <f t="shared" si="38"/>
        <v>0</v>
      </c>
      <c r="R246" s="93">
        <f t="shared" si="39"/>
        <v>8.9009266719499716E-4</v>
      </c>
      <c r="S246" s="94">
        <f t="shared" si="40"/>
        <v>0</v>
      </c>
      <c r="T246" s="95">
        <f t="shared" si="41"/>
        <v>145518.04999999999</v>
      </c>
      <c r="U246" s="95">
        <f t="shared" si="42"/>
        <v>218277.07</v>
      </c>
      <c r="V246" s="95">
        <f t="shared" si="43"/>
        <v>0</v>
      </c>
      <c r="W246" s="96">
        <f t="shared" si="44"/>
        <v>363795.12</v>
      </c>
      <c r="X246" s="89"/>
      <c r="Y246" s="97">
        <f t="shared" si="45"/>
        <v>0</v>
      </c>
      <c r="Z246" s="97">
        <f t="shared" si="46"/>
        <v>0</v>
      </c>
      <c r="AA246" s="97">
        <f t="shared" si="47"/>
        <v>0</v>
      </c>
    </row>
    <row r="247" spans="1:27" s="19" customFormat="1" ht="26.1" customHeight="1" x14ac:dyDescent="0.2">
      <c r="A247" s="85">
        <v>4622</v>
      </c>
      <c r="B247" s="85" t="s">
        <v>574</v>
      </c>
      <c r="C247" s="85" t="s">
        <v>78</v>
      </c>
      <c r="D247" s="85" t="s">
        <v>65</v>
      </c>
      <c r="E247" s="85" t="s">
        <v>163</v>
      </c>
      <c r="F247" s="85" t="s">
        <v>163</v>
      </c>
      <c r="G247" s="85">
        <v>675093</v>
      </c>
      <c r="H247" s="85">
        <v>1992902498</v>
      </c>
      <c r="I247" s="86" t="s">
        <v>67</v>
      </c>
      <c r="J247" s="85">
        <v>1026352</v>
      </c>
      <c r="K247" s="86" t="s">
        <v>68</v>
      </c>
      <c r="L247" s="86" t="s">
        <v>69</v>
      </c>
      <c r="M247" s="87">
        <v>12292</v>
      </c>
      <c r="N247" s="87">
        <v>17304</v>
      </c>
      <c r="O247" s="102">
        <f t="shared" si="36"/>
        <v>0.71035598705501624</v>
      </c>
      <c r="P247" s="91">
        <f t="shared" si="37"/>
        <v>12292</v>
      </c>
      <c r="Q247" s="92">
        <f t="shared" si="38"/>
        <v>9.0365847334927829E-4</v>
      </c>
      <c r="R247" s="93">
        <f t="shared" si="39"/>
        <v>7.1281640922280952E-4</v>
      </c>
      <c r="S247" s="94">
        <f t="shared" si="40"/>
        <v>429607.37</v>
      </c>
      <c r="T247" s="95">
        <f t="shared" si="41"/>
        <v>116535.79</v>
      </c>
      <c r="U247" s="95">
        <f t="shared" si="42"/>
        <v>174803.68</v>
      </c>
      <c r="V247" s="95">
        <f t="shared" si="43"/>
        <v>159043.89000000001</v>
      </c>
      <c r="W247" s="96">
        <f t="shared" si="44"/>
        <v>879990.7300000001</v>
      </c>
      <c r="X247" s="89"/>
      <c r="Y247" s="97">
        <f t="shared" si="45"/>
        <v>210898.16</v>
      </c>
      <c r="Z247" s="97">
        <f t="shared" si="46"/>
        <v>210898.16</v>
      </c>
      <c r="AA247" s="97">
        <f t="shared" si="47"/>
        <v>421796.32</v>
      </c>
    </row>
    <row r="248" spans="1:27" s="19" customFormat="1" ht="26.1" customHeight="1" x14ac:dyDescent="0.2">
      <c r="A248" s="85">
        <v>4626</v>
      </c>
      <c r="B248" s="85" t="s">
        <v>575</v>
      </c>
      <c r="C248" s="85" t="s">
        <v>525</v>
      </c>
      <c r="D248" s="85" t="s">
        <v>65</v>
      </c>
      <c r="E248" s="85" t="s">
        <v>576</v>
      </c>
      <c r="F248" s="85" t="s">
        <v>80</v>
      </c>
      <c r="G248" s="85">
        <v>675014</v>
      </c>
      <c r="H248" s="85">
        <v>1649268152</v>
      </c>
      <c r="I248" s="86" t="s">
        <v>67</v>
      </c>
      <c r="J248" s="85">
        <v>1026130</v>
      </c>
      <c r="K248" s="86" t="s">
        <v>68</v>
      </c>
      <c r="L248" s="86" t="s">
        <v>69</v>
      </c>
      <c r="M248" s="87">
        <v>8995</v>
      </c>
      <c r="N248" s="87">
        <v>13902</v>
      </c>
      <c r="O248" s="102">
        <f t="shared" si="36"/>
        <v>0.64702920443101708</v>
      </c>
      <c r="P248" s="91">
        <f t="shared" si="37"/>
        <v>8995</v>
      </c>
      <c r="Q248" s="92">
        <f t="shared" si="38"/>
        <v>6.6127627463201746E-4</v>
      </c>
      <c r="R248" s="93">
        <f t="shared" si="39"/>
        <v>5.2162248624789884E-4</v>
      </c>
      <c r="S248" s="94">
        <f t="shared" si="40"/>
        <v>314376.69</v>
      </c>
      <c r="T248" s="95">
        <f t="shared" si="41"/>
        <v>85278.18</v>
      </c>
      <c r="U248" s="95">
        <f t="shared" si="42"/>
        <v>127917.27</v>
      </c>
      <c r="V248" s="95">
        <f t="shared" si="43"/>
        <v>116384.62</v>
      </c>
      <c r="W248" s="96">
        <f t="shared" si="44"/>
        <v>643956.76</v>
      </c>
      <c r="X248" s="89"/>
      <c r="Y248" s="97">
        <f t="shared" si="45"/>
        <v>154330.38</v>
      </c>
      <c r="Z248" s="97">
        <f t="shared" si="46"/>
        <v>154330.38</v>
      </c>
      <c r="AA248" s="97">
        <f t="shared" si="47"/>
        <v>308660.76</v>
      </c>
    </row>
    <row r="249" spans="1:27" s="19" customFormat="1" ht="26.1" customHeight="1" x14ac:dyDescent="0.2">
      <c r="A249" s="85">
        <v>4627</v>
      </c>
      <c r="B249" s="85" t="s">
        <v>577</v>
      </c>
      <c r="C249" s="85" t="s">
        <v>71</v>
      </c>
      <c r="D249" s="85" t="s">
        <v>65</v>
      </c>
      <c r="E249" s="85" t="s">
        <v>289</v>
      </c>
      <c r="F249" s="85" t="s">
        <v>92</v>
      </c>
      <c r="G249" s="85">
        <v>676030</v>
      </c>
      <c r="H249" s="85">
        <v>1336874338</v>
      </c>
      <c r="I249" s="86" t="s">
        <v>67</v>
      </c>
      <c r="J249" s="85">
        <v>1025771</v>
      </c>
      <c r="K249" s="86" t="s">
        <v>111</v>
      </c>
      <c r="L249" s="86" t="s">
        <v>112</v>
      </c>
      <c r="M249" s="87">
        <v>9330</v>
      </c>
      <c r="N249" s="87">
        <v>15429</v>
      </c>
      <c r="O249" s="102">
        <f t="shared" si="36"/>
        <v>0.60470542484930978</v>
      </c>
      <c r="P249" s="91">
        <f t="shared" si="37"/>
        <v>9330</v>
      </c>
      <c r="Q249" s="92">
        <f t="shared" si="38"/>
        <v>6.8590412921809031E-4</v>
      </c>
      <c r="R249" s="93">
        <f t="shared" si="39"/>
        <v>5.4104922698086665E-4</v>
      </c>
      <c r="S249" s="94">
        <f t="shared" si="40"/>
        <v>326085</v>
      </c>
      <c r="T249" s="95">
        <f t="shared" si="41"/>
        <v>88454.19</v>
      </c>
      <c r="U249" s="95">
        <f t="shared" si="42"/>
        <v>132681.29</v>
      </c>
      <c r="V249" s="95">
        <f t="shared" si="43"/>
        <v>120719.13</v>
      </c>
      <c r="W249" s="96">
        <f t="shared" si="44"/>
        <v>667939.61</v>
      </c>
      <c r="X249" s="89"/>
      <c r="Y249" s="97">
        <f t="shared" si="45"/>
        <v>160078.09</v>
      </c>
      <c r="Z249" s="97">
        <f t="shared" si="46"/>
        <v>160078.09</v>
      </c>
      <c r="AA249" s="97">
        <f t="shared" si="47"/>
        <v>320156.18</v>
      </c>
    </row>
    <row r="250" spans="1:27" s="19" customFormat="1" ht="26.1" customHeight="1" x14ac:dyDescent="0.2">
      <c r="A250" s="85">
        <v>4628</v>
      </c>
      <c r="B250" s="85" t="s">
        <v>578</v>
      </c>
      <c r="C250" s="85" t="s">
        <v>579</v>
      </c>
      <c r="D250" s="85" t="s">
        <v>65</v>
      </c>
      <c r="E250" s="85" t="s">
        <v>580</v>
      </c>
      <c r="F250" s="85" t="s">
        <v>76</v>
      </c>
      <c r="G250" s="85">
        <v>675663</v>
      </c>
      <c r="H250" s="85">
        <v>1730577503</v>
      </c>
      <c r="I250" s="86" t="s">
        <v>67</v>
      </c>
      <c r="J250" s="85">
        <v>1026586</v>
      </c>
      <c r="K250" s="86" t="s">
        <v>72</v>
      </c>
      <c r="L250" s="86" t="s">
        <v>73</v>
      </c>
      <c r="M250" s="87">
        <v>9246</v>
      </c>
      <c r="N250" s="87">
        <v>14544</v>
      </c>
      <c r="O250" s="102">
        <f t="shared" si="36"/>
        <v>0.63572607260726077</v>
      </c>
      <c r="P250" s="91">
        <f t="shared" si="37"/>
        <v>9246</v>
      </c>
      <c r="Q250" s="92">
        <f t="shared" si="38"/>
        <v>6.7972878657561236E-4</v>
      </c>
      <c r="R250" s="93">
        <f t="shared" si="39"/>
        <v>5.3617804422991357E-4</v>
      </c>
      <c r="S250" s="94">
        <f t="shared" si="40"/>
        <v>323149.18</v>
      </c>
      <c r="T250" s="95">
        <f t="shared" si="41"/>
        <v>87657.82</v>
      </c>
      <c r="U250" s="95">
        <f t="shared" si="42"/>
        <v>131486.73000000001</v>
      </c>
      <c r="V250" s="95">
        <f t="shared" si="43"/>
        <v>119632.27</v>
      </c>
      <c r="W250" s="96">
        <f t="shared" si="44"/>
        <v>661926</v>
      </c>
      <c r="X250" s="89"/>
      <c r="Y250" s="97">
        <f t="shared" si="45"/>
        <v>158636.87</v>
      </c>
      <c r="Z250" s="97">
        <f t="shared" si="46"/>
        <v>158636.87</v>
      </c>
      <c r="AA250" s="97">
        <f t="shared" si="47"/>
        <v>317273.74</v>
      </c>
    </row>
    <row r="251" spans="1:27" s="19" customFormat="1" ht="26.1" customHeight="1" x14ac:dyDescent="0.2">
      <c r="A251" s="85">
        <v>4629</v>
      </c>
      <c r="B251" s="85" t="s">
        <v>581</v>
      </c>
      <c r="C251" s="85" t="s">
        <v>215</v>
      </c>
      <c r="D251" s="85" t="s">
        <v>65</v>
      </c>
      <c r="E251" s="85" t="s">
        <v>226</v>
      </c>
      <c r="F251" s="85" t="s">
        <v>86</v>
      </c>
      <c r="G251" s="85">
        <v>455549</v>
      </c>
      <c r="H251" s="85">
        <v>2716130781</v>
      </c>
      <c r="I251" s="86" t="s">
        <v>67</v>
      </c>
      <c r="J251" s="85">
        <v>1026664</v>
      </c>
      <c r="K251" s="86" t="s">
        <v>68</v>
      </c>
      <c r="L251" s="86" t="s">
        <v>69</v>
      </c>
      <c r="M251" s="87">
        <v>16752</v>
      </c>
      <c r="N251" s="87">
        <v>19079</v>
      </c>
      <c r="O251" s="102">
        <f t="shared" si="36"/>
        <v>0.87803343990775196</v>
      </c>
      <c r="P251" s="91">
        <f t="shared" si="37"/>
        <v>16752</v>
      </c>
      <c r="Q251" s="92">
        <f t="shared" si="38"/>
        <v>1.2315397612713236E-3</v>
      </c>
      <c r="R251" s="93">
        <f t="shared" si="39"/>
        <v>9.7145301719008339E-4</v>
      </c>
      <c r="S251" s="94">
        <f t="shared" si="40"/>
        <v>585485.09</v>
      </c>
      <c r="T251" s="95">
        <f t="shared" si="41"/>
        <v>158819.35999999999</v>
      </c>
      <c r="U251" s="95">
        <f t="shared" si="42"/>
        <v>238229.03</v>
      </c>
      <c r="V251" s="95">
        <f t="shared" si="43"/>
        <v>216751</v>
      </c>
      <c r="W251" s="96">
        <f t="shared" si="44"/>
        <v>1199284.48</v>
      </c>
      <c r="X251" s="89"/>
      <c r="Y251" s="97">
        <f t="shared" si="45"/>
        <v>287419.95</v>
      </c>
      <c r="Z251" s="97">
        <f t="shared" si="46"/>
        <v>287419.95</v>
      </c>
      <c r="AA251" s="97">
        <f t="shared" si="47"/>
        <v>574839.9</v>
      </c>
    </row>
    <row r="252" spans="1:27" s="19" customFormat="1" ht="26.1" customHeight="1" x14ac:dyDescent="0.2">
      <c r="A252" s="85">
        <v>4630</v>
      </c>
      <c r="B252" s="85" t="s">
        <v>582</v>
      </c>
      <c r="C252" s="85" t="s">
        <v>239</v>
      </c>
      <c r="D252" s="85" t="s">
        <v>65</v>
      </c>
      <c r="E252" s="85" t="s">
        <v>155</v>
      </c>
      <c r="F252" s="85" t="s">
        <v>155</v>
      </c>
      <c r="G252" s="85">
        <v>675541</v>
      </c>
      <c r="H252" s="85">
        <v>1942623459</v>
      </c>
      <c r="I252" s="86" t="s">
        <v>67</v>
      </c>
      <c r="J252" s="85">
        <v>1026487</v>
      </c>
      <c r="K252" s="86" t="s">
        <v>87</v>
      </c>
      <c r="L252" s="86" t="s">
        <v>88</v>
      </c>
      <c r="M252" s="87">
        <v>29787</v>
      </c>
      <c r="N252" s="87">
        <v>36281</v>
      </c>
      <c r="O252" s="102">
        <f t="shared" si="36"/>
        <v>0.82100824122819105</v>
      </c>
      <c r="P252" s="91">
        <f t="shared" si="37"/>
        <v>29787</v>
      </c>
      <c r="Q252" s="92">
        <f t="shared" si="38"/>
        <v>2.1898206106129967E-3</v>
      </c>
      <c r="R252" s="93">
        <f t="shared" si="39"/>
        <v>1.7273561976504904E-3</v>
      </c>
      <c r="S252" s="94">
        <f t="shared" si="40"/>
        <v>1041060.43</v>
      </c>
      <c r="T252" s="95">
        <f t="shared" si="41"/>
        <v>282399.25</v>
      </c>
      <c r="U252" s="95">
        <f t="shared" si="42"/>
        <v>423598.87</v>
      </c>
      <c r="V252" s="95">
        <f t="shared" si="43"/>
        <v>385408.43</v>
      </c>
      <c r="W252" s="96">
        <f t="shared" si="44"/>
        <v>2132466.9800000004</v>
      </c>
      <c r="X252" s="89"/>
      <c r="Y252" s="97">
        <f t="shared" si="45"/>
        <v>511066.03</v>
      </c>
      <c r="Z252" s="97">
        <f t="shared" si="46"/>
        <v>511066.03</v>
      </c>
      <c r="AA252" s="97">
        <f t="shared" si="47"/>
        <v>1022132.06</v>
      </c>
    </row>
    <row r="253" spans="1:27" s="19" customFormat="1" ht="26.1" customHeight="1" x14ac:dyDescent="0.2">
      <c r="A253" s="85">
        <v>4633</v>
      </c>
      <c r="B253" s="85" t="s">
        <v>583</v>
      </c>
      <c r="C253" s="85" t="s">
        <v>584</v>
      </c>
      <c r="D253" s="85" t="s">
        <v>65</v>
      </c>
      <c r="E253" s="85" t="s">
        <v>99</v>
      </c>
      <c r="F253" s="85" t="s">
        <v>100</v>
      </c>
      <c r="G253" s="85">
        <v>455429</v>
      </c>
      <c r="H253" s="85">
        <v>1356338503</v>
      </c>
      <c r="I253" s="86" t="s">
        <v>67</v>
      </c>
      <c r="J253" s="85">
        <v>1025984</v>
      </c>
      <c r="K253" s="86" t="s">
        <v>87</v>
      </c>
      <c r="L253" s="86" t="s">
        <v>88</v>
      </c>
      <c r="M253" s="87">
        <v>22043</v>
      </c>
      <c r="N253" s="87">
        <v>32365</v>
      </c>
      <c r="O253" s="102">
        <f t="shared" si="36"/>
        <v>0.68107523559400585</v>
      </c>
      <c r="P253" s="91">
        <f t="shared" si="37"/>
        <v>22043</v>
      </c>
      <c r="Q253" s="92">
        <f t="shared" si="38"/>
        <v>1.6205128317635976E-3</v>
      </c>
      <c r="R253" s="93">
        <f t="shared" si="39"/>
        <v>1.2782795402292867E-3</v>
      </c>
      <c r="S253" s="94">
        <f t="shared" si="40"/>
        <v>770406.38</v>
      </c>
      <c r="T253" s="95">
        <f t="shared" si="41"/>
        <v>208981.32</v>
      </c>
      <c r="U253" s="95">
        <f t="shared" si="42"/>
        <v>313471.98</v>
      </c>
      <c r="V253" s="95">
        <f t="shared" si="43"/>
        <v>285210.26</v>
      </c>
      <c r="W253" s="96">
        <f t="shared" si="44"/>
        <v>1578069.94</v>
      </c>
      <c r="X253" s="89"/>
      <c r="Y253" s="97">
        <f t="shared" si="45"/>
        <v>378199.5</v>
      </c>
      <c r="Z253" s="97">
        <f t="shared" si="46"/>
        <v>378199.5</v>
      </c>
      <c r="AA253" s="97">
        <f t="shared" si="47"/>
        <v>756399</v>
      </c>
    </row>
    <row r="254" spans="1:27" s="19" customFormat="1" ht="26.1" customHeight="1" x14ac:dyDescent="0.2">
      <c r="A254" s="85">
        <v>4634</v>
      </c>
      <c r="B254" s="85" t="s">
        <v>585</v>
      </c>
      <c r="C254" s="85" t="s">
        <v>140</v>
      </c>
      <c r="D254" s="85" t="s">
        <v>65</v>
      </c>
      <c r="E254" s="85" t="s">
        <v>115</v>
      </c>
      <c r="F254" s="85" t="s">
        <v>100</v>
      </c>
      <c r="G254" s="85">
        <v>675460</v>
      </c>
      <c r="H254" s="85">
        <v>1710008263</v>
      </c>
      <c r="I254" s="86" t="s">
        <v>67</v>
      </c>
      <c r="J254" s="85">
        <v>1028611</v>
      </c>
      <c r="K254" s="86" t="s">
        <v>68</v>
      </c>
      <c r="L254" s="86" t="s">
        <v>69</v>
      </c>
      <c r="M254" s="87">
        <v>18359</v>
      </c>
      <c r="N254" s="87">
        <v>27050</v>
      </c>
      <c r="O254" s="102">
        <f t="shared" si="36"/>
        <v>0.67870609981515717</v>
      </c>
      <c r="P254" s="91">
        <f t="shared" si="37"/>
        <v>18359</v>
      </c>
      <c r="Q254" s="92">
        <f t="shared" si="38"/>
        <v>1.3496799473006345E-3</v>
      </c>
      <c r="R254" s="93">
        <f t="shared" si="39"/>
        <v>1.0646433824374846E-3</v>
      </c>
      <c r="S254" s="94">
        <f t="shared" si="40"/>
        <v>641649.99</v>
      </c>
      <c r="T254" s="95">
        <f t="shared" si="41"/>
        <v>174054.71</v>
      </c>
      <c r="U254" s="95">
        <f t="shared" si="42"/>
        <v>261082.07</v>
      </c>
      <c r="V254" s="95">
        <f t="shared" si="43"/>
        <v>237543.67</v>
      </c>
      <c r="W254" s="96">
        <f t="shared" si="44"/>
        <v>1314330.44</v>
      </c>
      <c r="X254" s="89"/>
      <c r="Y254" s="97">
        <f t="shared" si="45"/>
        <v>314991.82</v>
      </c>
      <c r="Z254" s="97">
        <f t="shared" si="46"/>
        <v>314991.82</v>
      </c>
      <c r="AA254" s="97">
        <f t="shared" si="47"/>
        <v>629983.64</v>
      </c>
    </row>
    <row r="255" spans="1:27" s="19" customFormat="1" ht="26.1" customHeight="1" x14ac:dyDescent="0.2">
      <c r="A255" s="85">
        <v>4635</v>
      </c>
      <c r="B255" s="85" t="s">
        <v>586</v>
      </c>
      <c r="C255" s="85" t="s">
        <v>71</v>
      </c>
      <c r="D255" s="85" t="s">
        <v>65</v>
      </c>
      <c r="E255" s="85" t="s">
        <v>587</v>
      </c>
      <c r="F255" s="85" t="s">
        <v>80</v>
      </c>
      <c r="G255" s="85">
        <v>455509</v>
      </c>
      <c r="H255" s="85">
        <v>1750980272</v>
      </c>
      <c r="I255" s="86" t="s">
        <v>67</v>
      </c>
      <c r="J255" s="85">
        <v>1004482</v>
      </c>
      <c r="K255" s="86" t="s">
        <v>72</v>
      </c>
      <c r="L255" s="86" t="s">
        <v>73</v>
      </c>
      <c r="M255" s="87">
        <v>925</v>
      </c>
      <c r="N255" s="87">
        <v>1710</v>
      </c>
      <c r="O255" s="102">
        <f t="shared" si="36"/>
        <v>0.54093567251461994</v>
      </c>
      <c r="P255" s="91">
        <f t="shared" si="37"/>
        <v>925</v>
      </c>
      <c r="Q255" s="92">
        <f t="shared" si="38"/>
        <v>6.8002285051096853E-5</v>
      </c>
      <c r="R255" s="93">
        <f t="shared" si="39"/>
        <v>5.3641000531329223E-5</v>
      </c>
      <c r="S255" s="94">
        <f t="shared" si="40"/>
        <v>32328.9</v>
      </c>
      <c r="T255" s="95">
        <f t="shared" si="41"/>
        <v>8769.57</v>
      </c>
      <c r="U255" s="95">
        <f t="shared" si="42"/>
        <v>13154.36</v>
      </c>
      <c r="V255" s="95">
        <f t="shared" si="43"/>
        <v>11968.4</v>
      </c>
      <c r="W255" s="96">
        <f t="shared" si="44"/>
        <v>66221.23</v>
      </c>
      <c r="X255" s="89"/>
      <c r="Y255" s="97">
        <f t="shared" si="45"/>
        <v>15870.55</v>
      </c>
      <c r="Z255" s="97">
        <f t="shared" si="46"/>
        <v>15870.55</v>
      </c>
      <c r="AA255" s="97">
        <f t="shared" si="47"/>
        <v>31741.1</v>
      </c>
    </row>
    <row r="256" spans="1:27" s="19" customFormat="1" ht="26.1" customHeight="1" x14ac:dyDescent="0.2">
      <c r="A256" s="85">
        <v>4636</v>
      </c>
      <c r="B256" s="85" t="s">
        <v>588</v>
      </c>
      <c r="C256" s="85" t="s">
        <v>278</v>
      </c>
      <c r="D256" s="85" t="s">
        <v>65</v>
      </c>
      <c r="E256" s="85" t="s">
        <v>195</v>
      </c>
      <c r="F256" s="85" t="s">
        <v>195</v>
      </c>
      <c r="G256" s="85">
        <v>455621</v>
      </c>
      <c r="H256" s="85">
        <v>1144983834</v>
      </c>
      <c r="I256" s="86" t="s">
        <v>67</v>
      </c>
      <c r="J256" s="85">
        <v>1028994</v>
      </c>
      <c r="K256" s="86" t="s">
        <v>72</v>
      </c>
      <c r="L256" s="86" t="s">
        <v>73</v>
      </c>
      <c r="M256" s="87">
        <v>25595</v>
      </c>
      <c r="N256" s="87">
        <v>39533</v>
      </c>
      <c r="O256" s="102">
        <f t="shared" si="36"/>
        <v>0.64743378949232289</v>
      </c>
      <c r="P256" s="91">
        <f t="shared" si="37"/>
        <v>25595</v>
      </c>
      <c r="Q256" s="92">
        <f t="shared" si="38"/>
        <v>1.8816416063598095E-3</v>
      </c>
      <c r="R256" s="93">
        <f t="shared" si="39"/>
        <v>1.4842609822695908E-3</v>
      </c>
      <c r="S256" s="94">
        <f t="shared" si="40"/>
        <v>894549.35</v>
      </c>
      <c r="T256" s="95">
        <f t="shared" si="41"/>
        <v>242656.48</v>
      </c>
      <c r="U256" s="95">
        <f t="shared" si="42"/>
        <v>363984.73</v>
      </c>
      <c r="V256" s="95">
        <f t="shared" si="43"/>
        <v>331168.92</v>
      </c>
      <c r="W256" s="96">
        <f t="shared" si="44"/>
        <v>1832359.48</v>
      </c>
      <c r="X256" s="89"/>
      <c r="Y256" s="97">
        <f t="shared" si="45"/>
        <v>439142.41</v>
      </c>
      <c r="Z256" s="97">
        <f t="shared" si="46"/>
        <v>439142.41</v>
      </c>
      <c r="AA256" s="97">
        <f t="shared" si="47"/>
        <v>878284.82</v>
      </c>
    </row>
    <row r="257" spans="1:27" s="19" customFormat="1" ht="26.1" customHeight="1" x14ac:dyDescent="0.2">
      <c r="A257" s="85">
        <v>4641</v>
      </c>
      <c r="B257" s="85" t="s">
        <v>589</v>
      </c>
      <c r="C257" s="85" t="s">
        <v>362</v>
      </c>
      <c r="D257" s="85" t="s">
        <v>65</v>
      </c>
      <c r="E257" s="85" t="s">
        <v>86</v>
      </c>
      <c r="F257" s="85" t="s">
        <v>86</v>
      </c>
      <c r="G257" s="85">
        <v>675690</v>
      </c>
      <c r="H257" s="85">
        <v>1629240031</v>
      </c>
      <c r="I257" s="86" t="s">
        <v>67</v>
      </c>
      <c r="J257" s="85">
        <v>1016043</v>
      </c>
      <c r="K257" s="86" t="s">
        <v>72</v>
      </c>
      <c r="L257" s="86" t="s">
        <v>73</v>
      </c>
      <c r="M257" s="87">
        <v>11233</v>
      </c>
      <c r="N257" s="87">
        <v>24835</v>
      </c>
      <c r="O257" s="102">
        <f t="shared" si="36"/>
        <v>0.45230521441513993</v>
      </c>
      <c r="P257" s="91">
        <f t="shared" si="37"/>
        <v>11233</v>
      </c>
      <c r="Q257" s="92">
        <f t="shared" si="38"/>
        <v>8.2580504646375232E-4</v>
      </c>
      <c r="R257" s="93">
        <f t="shared" si="39"/>
        <v>6.514047123982932E-4</v>
      </c>
      <c r="S257" s="94">
        <f t="shared" si="40"/>
        <v>392595.15</v>
      </c>
      <c r="T257" s="95">
        <f t="shared" si="41"/>
        <v>106495.81</v>
      </c>
      <c r="U257" s="95">
        <f t="shared" si="42"/>
        <v>159743.72</v>
      </c>
      <c r="V257" s="95">
        <f t="shared" si="43"/>
        <v>145341.69</v>
      </c>
      <c r="W257" s="96">
        <f t="shared" si="44"/>
        <v>804176.37000000011</v>
      </c>
      <c r="X257" s="89"/>
      <c r="Y257" s="97">
        <f t="shared" si="45"/>
        <v>192728.53</v>
      </c>
      <c r="Z257" s="97">
        <f t="shared" si="46"/>
        <v>192728.53</v>
      </c>
      <c r="AA257" s="97">
        <f t="shared" si="47"/>
        <v>385457.06</v>
      </c>
    </row>
    <row r="258" spans="1:27" s="19" customFormat="1" ht="26.1" customHeight="1" x14ac:dyDescent="0.2">
      <c r="A258" s="85">
        <v>4645</v>
      </c>
      <c r="B258" s="85" t="s">
        <v>590</v>
      </c>
      <c r="C258" s="85" t="s">
        <v>78</v>
      </c>
      <c r="D258" s="85" t="s">
        <v>65</v>
      </c>
      <c r="E258" s="85" t="s">
        <v>587</v>
      </c>
      <c r="F258" s="85" t="s">
        <v>80</v>
      </c>
      <c r="G258" s="85">
        <v>455946</v>
      </c>
      <c r="H258" s="85">
        <v>1881648103</v>
      </c>
      <c r="I258" s="86" t="s">
        <v>67</v>
      </c>
      <c r="J258" s="85">
        <v>1026046</v>
      </c>
      <c r="K258" s="86" t="s">
        <v>68</v>
      </c>
      <c r="L258" s="86" t="s">
        <v>69</v>
      </c>
      <c r="M258" s="87">
        <v>18605</v>
      </c>
      <c r="N258" s="87">
        <v>23174</v>
      </c>
      <c r="O258" s="102">
        <f t="shared" si="36"/>
        <v>0.80283938897039786</v>
      </c>
      <c r="P258" s="91">
        <f t="shared" si="37"/>
        <v>18605</v>
      </c>
      <c r="Q258" s="92">
        <f t="shared" si="38"/>
        <v>1.3677648793250345E-3</v>
      </c>
      <c r="R258" s="93">
        <f t="shared" si="39"/>
        <v>1.078908989065276E-3</v>
      </c>
      <c r="S258" s="94">
        <f t="shared" si="40"/>
        <v>650247.73</v>
      </c>
      <c r="T258" s="95">
        <f t="shared" si="41"/>
        <v>176386.95</v>
      </c>
      <c r="U258" s="95">
        <f t="shared" si="42"/>
        <v>264580.42</v>
      </c>
      <c r="V258" s="95">
        <f t="shared" si="43"/>
        <v>240726.62</v>
      </c>
      <c r="W258" s="96">
        <f t="shared" si="44"/>
        <v>1331941.7199999997</v>
      </c>
      <c r="X258" s="89"/>
      <c r="Y258" s="97">
        <f t="shared" si="45"/>
        <v>319212.52</v>
      </c>
      <c r="Z258" s="97">
        <f t="shared" si="46"/>
        <v>319212.52</v>
      </c>
      <c r="AA258" s="97">
        <f t="shared" si="47"/>
        <v>638425.04</v>
      </c>
    </row>
    <row r="259" spans="1:27" s="19" customFormat="1" ht="26.1" customHeight="1" x14ac:dyDescent="0.2">
      <c r="A259" s="85">
        <v>4649</v>
      </c>
      <c r="B259" s="85" t="s">
        <v>591</v>
      </c>
      <c r="C259" s="85" t="s">
        <v>592</v>
      </c>
      <c r="D259" s="85" t="s">
        <v>106</v>
      </c>
      <c r="E259" s="85" t="s">
        <v>593</v>
      </c>
      <c r="F259" s="85" t="s">
        <v>92</v>
      </c>
      <c r="G259" s="85">
        <v>675399</v>
      </c>
      <c r="H259" s="85">
        <v>1619572484</v>
      </c>
      <c r="I259" s="86" t="s">
        <v>81</v>
      </c>
      <c r="J259" s="85">
        <v>1004118</v>
      </c>
      <c r="K259" s="86" t="s">
        <v>72</v>
      </c>
      <c r="L259" s="86" t="s">
        <v>73</v>
      </c>
      <c r="M259" s="87">
        <v>16646</v>
      </c>
      <c r="N259" s="87">
        <v>20681</v>
      </c>
      <c r="O259" s="102">
        <f t="shared" ref="O259:O322" si="48">M259/N259</f>
        <v>0.80489338039746627</v>
      </c>
      <c r="P259" s="91">
        <f t="shared" ref="P259:P322" si="49">IFERROR((M259/(L259-K259)*365),0)</f>
        <v>16646</v>
      </c>
      <c r="Q259" s="92">
        <f t="shared" ref="Q259:Q322" si="50">IF(D259="NSGO",P259/Q$4,0)</f>
        <v>0</v>
      </c>
      <c r="R259" s="93">
        <f t="shared" ref="R259:R322" si="51">P259/R$4</f>
        <v>9.6530604848054735E-4</v>
      </c>
      <c r="S259" s="94">
        <f t="shared" ref="S259:S322" si="52">IF(Q259&gt;0,ROUND($S$4*Q259,2),0)</f>
        <v>0</v>
      </c>
      <c r="T259" s="95">
        <f t="shared" ref="T259:T322" si="53">IF(R259&gt;0,ROUND($T$4*R259,2),0)</f>
        <v>157814.41</v>
      </c>
      <c r="U259" s="95">
        <f t="shared" ref="U259:U322" si="54">IF(R259&gt;0,ROUND($U$4*R259,2),0)</f>
        <v>236721.62</v>
      </c>
      <c r="V259" s="95">
        <f t="shared" ref="V259:V322" si="55">IF(Q259&gt;0,ROUND($V$4*Q259,2),0)</f>
        <v>0</v>
      </c>
      <c r="W259" s="96">
        <f t="shared" ref="W259:W322" si="56">S259+T259+U259+V259</f>
        <v>394536.03</v>
      </c>
      <c r="X259" s="89"/>
      <c r="Y259" s="97">
        <f t="shared" ref="Y259:Y322" si="57">IF($D259="NSGO",ROUND($Q259*$Y$4,2),0)</f>
        <v>0</v>
      </c>
      <c r="Z259" s="97">
        <f t="shared" ref="Z259:Z322" si="58">IF($D259="NSGO",ROUND($Q259*$Z$4,2),0)</f>
        <v>0</v>
      </c>
      <c r="AA259" s="97">
        <f t="shared" ref="AA259:AA322" si="59">SUM(Y259:Z259)</f>
        <v>0</v>
      </c>
    </row>
    <row r="260" spans="1:27" s="19" customFormat="1" ht="26.1" customHeight="1" x14ac:dyDescent="0.2">
      <c r="A260" s="85">
        <v>4650</v>
      </c>
      <c r="B260" s="85" t="s">
        <v>594</v>
      </c>
      <c r="C260" s="85" t="s">
        <v>159</v>
      </c>
      <c r="D260" s="85" t="s">
        <v>65</v>
      </c>
      <c r="E260" s="85" t="s">
        <v>595</v>
      </c>
      <c r="F260" s="85" t="s">
        <v>76</v>
      </c>
      <c r="G260" s="85">
        <v>455582</v>
      </c>
      <c r="H260" s="85">
        <v>7603394622</v>
      </c>
      <c r="I260" s="86" t="s">
        <v>67</v>
      </c>
      <c r="J260" s="85">
        <v>1028602</v>
      </c>
      <c r="K260" s="86" t="s">
        <v>72</v>
      </c>
      <c r="L260" s="86" t="s">
        <v>73</v>
      </c>
      <c r="M260" s="87">
        <v>12333</v>
      </c>
      <c r="N260" s="87">
        <v>17223</v>
      </c>
      <c r="O260" s="102">
        <f t="shared" si="48"/>
        <v>0.71607733844277999</v>
      </c>
      <c r="P260" s="91">
        <f t="shared" si="49"/>
        <v>12333</v>
      </c>
      <c r="Q260" s="92">
        <f t="shared" si="50"/>
        <v>9.0667262868667831E-4</v>
      </c>
      <c r="R260" s="93">
        <f t="shared" si="51"/>
        <v>7.1519401032744143E-4</v>
      </c>
      <c r="S260" s="94">
        <f t="shared" si="52"/>
        <v>431040.33</v>
      </c>
      <c r="T260" s="95">
        <f t="shared" si="53"/>
        <v>116924.49</v>
      </c>
      <c r="U260" s="95">
        <f t="shared" si="54"/>
        <v>175386.74</v>
      </c>
      <c r="V260" s="95">
        <f t="shared" si="55"/>
        <v>159574.38</v>
      </c>
      <c r="W260" s="96">
        <f t="shared" si="56"/>
        <v>882925.94000000006</v>
      </c>
      <c r="X260" s="89"/>
      <c r="Y260" s="97">
        <f t="shared" si="57"/>
        <v>211601.62</v>
      </c>
      <c r="Z260" s="97">
        <f t="shared" si="58"/>
        <v>211601.62</v>
      </c>
      <c r="AA260" s="97">
        <f t="shared" si="59"/>
        <v>423203.24</v>
      </c>
    </row>
    <row r="261" spans="1:27" s="19" customFormat="1" ht="26.1" customHeight="1" x14ac:dyDescent="0.2">
      <c r="A261" s="85">
        <v>4651</v>
      </c>
      <c r="B261" s="85" t="s">
        <v>596</v>
      </c>
      <c r="C261" s="85" t="s">
        <v>194</v>
      </c>
      <c r="D261" s="85" t="s">
        <v>65</v>
      </c>
      <c r="E261" s="85" t="s">
        <v>195</v>
      </c>
      <c r="F261" s="85" t="s">
        <v>195</v>
      </c>
      <c r="G261" s="85">
        <v>455662</v>
      </c>
      <c r="H261" s="85">
        <v>1316068778</v>
      </c>
      <c r="I261" s="86" t="s">
        <v>67</v>
      </c>
      <c r="J261" s="85">
        <v>1029334</v>
      </c>
      <c r="K261" s="86" t="s">
        <v>87</v>
      </c>
      <c r="L261" s="86" t="s">
        <v>88</v>
      </c>
      <c r="M261" s="87">
        <v>24620</v>
      </c>
      <c r="N261" s="87">
        <v>27861</v>
      </c>
      <c r="O261" s="102">
        <f t="shared" si="48"/>
        <v>0.88367251713865258</v>
      </c>
      <c r="P261" s="91">
        <f t="shared" si="49"/>
        <v>24620</v>
      </c>
      <c r="Q261" s="92">
        <f t="shared" si="50"/>
        <v>1.8099635221167614E-3</v>
      </c>
      <c r="R261" s="93">
        <f t="shared" si="51"/>
        <v>1.4277204681960277E-3</v>
      </c>
      <c r="S261" s="94">
        <f t="shared" si="52"/>
        <v>860472.95</v>
      </c>
      <c r="T261" s="95">
        <f t="shared" si="53"/>
        <v>233412.88</v>
      </c>
      <c r="U261" s="95">
        <f t="shared" si="54"/>
        <v>350119.32</v>
      </c>
      <c r="V261" s="95">
        <f t="shared" si="55"/>
        <v>318553.58</v>
      </c>
      <c r="W261" s="96">
        <f t="shared" si="56"/>
        <v>1762558.7300000002</v>
      </c>
      <c r="X261" s="89"/>
      <c r="Y261" s="97">
        <f t="shared" si="57"/>
        <v>422413.99</v>
      </c>
      <c r="Z261" s="97">
        <f t="shared" si="58"/>
        <v>422413.99</v>
      </c>
      <c r="AA261" s="97">
        <f t="shared" si="59"/>
        <v>844827.98</v>
      </c>
    </row>
    <row r="262" spans="1:27" s="19" customFormat="1" ht="26.1" customHeight="1" x14ac:dyDescent="0.2">
      <c r="A262" s="85">
        <v>4652</v>
      </c>
      <c r="B262" s="85" t="s">
        <v>597</v>
      </c>
      <c r="C262" s="85" t="s">
        <v>448</v>
      </c>
      <c r="D262" s="85" t="s">
        <v>65</v>
      </c>
      <c r="E262" s="85" t="s">
        <v>598</v>
      </c>
      <c r="F262" s="85" t="s">
        <v>155</v>
      </c>
      <c r="G262" s="85">
        <v>675120</v>
      </c>
      <c r="H262" s="85">
        <v>1851789515</v>
      </c>
      <c r="I262" s="86" t="s">
        <v>67</v>
      </c>
      <c r="J262" s="85">
        <v>1026525</v>
      </c>
      <c r="K262" s="86" t="s">
        <v>111</v>
      </c>
      <c r="L262" s="86" t="s">
        <v>112</v>
      </c>
      <c r="M262" s="87">
        <v>10742</v>
      </c>
      <c r="N262" s="87">
        <v>20510</v>
      </c>
      <c r="O262" s="102">
        <f t="shared" si="48"/>
        <v>0.52374451487079476</v>
      </c>
      <c r="P262" s="91">
        <f t="shared" si="49"/>
        <v>10742</v>
      </c>
      <c r="Q262" s="92">
        <f t="shared" si="50"/>
        <v>7.8970869839879167E-4</v>
      </c>
      <c r="R262" s="93">
        <f t="shared" si="51"/>
        <v>6.2293148941355522E-4</v>
      </c>
      <c r="S262" s="94">
        <f t="shared" si="52"/>
        <v>375434.62</v>
      </c>
      <c r="T262" s="95">
        <f t="shared" si="53"/>
        <v>101840.83</v>
      </c>
      <c r="U262" s="95">
        <f t="shared" si="54"/>
        <v>152761.24</v>
      </c>
      <c r="V262" s="95">
        <f t="shared" si="55"/>
        <v>138988.73000000001</v>
      </c>
      <c r="W262" s="96">
        <f t="shared" si="56"/>
        <v>769025.41999999993</v>
      </c>
      <c r="X262" s="89"/>
      <c r="Y262" s="97">
        <f t="shared" si="57"/>
        <v>184304.27</v>
      </c>
      <c r="Z262" s="97">
        <f t="shared" si="58"/>
        <v>184304.27</v>
      </c>
      <c r="AA262" s="97">
        <f t="shared" si="59"/>
        <v>368608.54</v>
      </c>
    </row>
    <row r="263" spans="1:27" s="19" customFormat="1" ht="26.1" customHeight="1" x14ac:dyDescent="0.2">
      <c r="A263" s="85">
        <v>4653</v>
      </c>
      <c r="B263" s="85" t="s">
        <v>599</v>
      </c>
      <c r="C263" s="85" t="s">
        <v>90</v>
      </c>
      <c r="D263" s="85" t="s">
        <v>65</v>
      </c>
      <c r="E263" s="85" t="s">
        <v>198</v>
      </c>
      <c r="F263" s="85" t="s">
        <v>66</v>
      </c>
      <c r="G263" s="85">
        <v>455962</v>
      </c>
      <c r="H263" s="85">
        <v>1427004225</v>
      </c>
      <c r="I263" s="86" t="s">
        <v>67</v>
      </c>
      <c r="J263" s="85">
        <v>1029290</v>
      </c>
      <c r="K263" s="86" t="s">
        <v>87</v>
      </c>
      <c r="L263" s="86" t="s">
        <v>88</v>
      </c>
      <c r="M263" s="87">
        <v>9770</v>
      </c>
      <c r="N263" s="87">
        <v>16701</v>
      </c>
      <c r="O263" s="102">
        <f t="shared" si="48"/>
        <v>0.58499491048440211</v>
      </c>
      <c r="P263" s="91">
        <f t="shared" si="49"/>
        <v>9770</v>
      </c>
      <c r="Q263" s="92">
        <f t="shared" si="50"/>
        <v>7.1825116210726071E-4</v>
      </c>
      <c r="R263" s="93">
        <f t="shared" si="51"/>
        <v>5.6656494615252599E-4</v>
      </c>
      <c r="S263" s="94">
        <f t="shared" si="52"/>
        <v>341463.07</v>
      </c>
      <c r="T263" s="95">
        <f t="shared" si="53"/>
        <v>92625.66</v>
      </c>
      <c r="U263" s="95">
        <f t="shared" si="54"/>
        <v>138938.5</v>
      </c>
      <c r="V263" s="95">
        <f t="shared" si="55"/>
        <v>126412.2</v>
      </c>
      <c r="W263" s="96">
        <f t="shared" si="56"/>
        <v>699439.42999999993</v>
      </c>
      <c r="X263" s="89"/>
      <c r="Y263" s="97">
        <f t="shared" si="57"/>
        <v>167627.32</v>
      </c>
      <c r="Z263" s="97">
        <f t="shared" si="58"/>
        <v>167627.32</v>
      </c>
      <c r="AA263" s="97">
        <f t="shared" si="59"/>
        <v>335254.64</v>
      </c>
    </row>
    <row r="264" spans="1:27" s="19" customFormat="1" ht="26.1" customHeight="1" x14ac:dyDescent="0.2">
      <c r="A264" s="85">
        <v>4655</v>
      </c>
      <c r="B264" s="85" t="s">
        <v>600</v>
      </c>
      <c r="C264" s="85" t="s">
        <v>448</v>
      </c>
      <c r="D264" s="85" t="s">
        <v>65</v>
      </c>
      <c r="E264" s="85" t="s">
        <v>601</v>
      </c>
      <c r="F264" s="85" t="s">
        <v>155</v>
      </c>
      <c r="G264" s="85">
        <v>675338</v>
      </c>
      <c r="H264" s="85">
        <v>1639567415</v>
      </c>
      <c r="I264" s="86" t="s">
        <v>67</v>
      </c>
      <c r="J264" s="85">
        <v>1026606</v>
      </c>
      <c r="K264" s="86" t="s">
        <v>111</v>
      </c>
      <c r="L264" s="86" t="s">
        <v>112</v>
      </c>
      <c r="M264" s="87">
        <v>7667</v>
      </c>
      <c r="N264" s="87">
        <v>13273</v>
      </c>
      <c r="O264" s="102">
        <f t="shared" si="48"/>
        <v>0.57763881564077446</v>
      </c>
      <c r="P264" s="91">
        <f t="shared" si="49"/>
        <v>7666.9999999999991</v>
      </c>
      <c r="Q264" s="92">
        <f t="shared" si="50"/>
        <v>5.6364704809379405E-4</v>
      </c>
      <c r="R264" s="93">
        <f t="shared" si="51"/>
        <v>4.4461140656616336E-4</v>
      </c>
      <c r="S264" s="94">
        <f t="shared" si="52"/>
        <v>267962.88</v>
      </c>
      <c r="T264" s="95">
        <f t="shared" si="53"/>
        <v>72687.92</v>
      </c>
      <c r="U264" s="95">
        <f t="shared" si="54"/>
        <v>109031.88</v>
      </c>
      <c r="V264" s="95">
        <f t="shared" si="55"/>
        <v>99201.88</v>
      </c>
      <c r="W264" s="96">
        <f t="shared" si="56"/>
        <v>548884.56000000006</v>
      </c>
      <c r="X264" s="89"/>
      <c r="Y264" s="97">
        <f t="shared" si="57"/>
        <v>131545.41</v>
      </c>
      <c r="Z264" s="97">
        <f t="shared" si="58"/>
        <v>131545.41</v>
      </c>
      <c r="AA264" s="97">
        <f t="shared" si="59"/>
        <v>263090.82</v>
      </c>
    </row>
    <row r="265" spans="1:27" s="19" customFormat="1" ht="26.1" customHeight="1" x14ac:dyDescent="0.2">
      <c r="A265" s="85">
        <v>4658</v>
      </c>
      <c r="B265" s="85" t="s">
        <v>602</v>
      </c>
      <c r="C265" s="85" t="s">
        <v>426</v>
      </c>
      <c r="D265" s="85" t="s">
        <v>65</v>
      </c>
      <c r="E265" s="85" t="s">
        <v>603</v>
      </c>
      <c r="F265" s="85" t="s">
        <v>155</v>
      </c>
      <c r="G265" s="85">
        <v>675539</v>
      </c>
      <c r="H265" s="85">
        <v>1538874698</v>
      </c>
      <c r="I265" s="86" t="s">
        <v>67</v>
      </c>
      <c r="J265" s="85">
        <v>1028610</v>
      </c>
      <c r="K265" s="86" t="s">
        <v>72</v>
      </c>
      <c r="L265" s="86" t="s">
        <v>73</v>
      </c>
      <c r="M265" s="87">
        <v>18252</v>
      </c>
      <c r="N265" s="87">
        <v>29702</v>
      </c>
      <c r="O265" s="102">
        <f t="shared" si="48"/>
        <v>0.61450407379974414</v>
      </c>
      <c r="P265" s="91">
        <f t="shared" si="49"/>
        <v>18252</v>
      </c>
      <c r="Q265" s="92">
        <f t="shared" si="50"/>
        <v>1.3418137370298591E-3</v>
      </c>
      <c r="R265" s="93">
        <f t="shared" si="51"/>
        <v>1.0584384234571039E-3</v>
      </c>
      <c r="S265" s="94">
        <f t="shared" si="52"/>
        <v>637910.32999999996</v>
      </c>
      <c r="T265" s="95">
        <f t="shared" si="53"/>
        <v>173040.29</v>
      </c>
      <c r="U265" s="95">
        <f t="shared" si="54"/>
        <v>259560.43</v>
      </c>
      <c r="V265" s="95">
        <f t="shared" si="55"/>
        <v>236159.22</v>
      </c>
      <c r="W265" s="96">
        <f t="shared" si="56"/>
        <v>1306670.27</v>
      </c>
      <c r="X265" s="89"/>
      <c r="Y265" s="97">
        <f t="shared" si="57"/>
        <v>313155.98</v>
      </c>
      <c r="Z265" s="97">
        <f t="shared" si="58"/>
        <v>313155.98</v>
      </c>
      <c r="AA265" s="97">
        <f t="shared" si="59"/>
        <v>626311.96</v>
      </c>
    </row>
    <row r="266" spans="1:27" s="19" customFormat="1" ht="26.1" customHeight="1" x14ac:dyDescent="0.2">
      <c r="A266" s="85">
        <v>4659</v>
      </c>
      <c r="B266" s="85" t="s">
        <v>604</v>
      </c>
      <c r="C266" s="85" t="s">
        <v>78</v>
      </c>
      <c r="D266" s="85" t="s">
        <v>65</v>
      </c>
      <c r="E266" s="85" t="s">
        <v>605</v>
      </c>
      <c r="F266" s="85" t="s">
        <v>100</v>
      </c>
      <c r="G266" s="85">
        <v>676477</v>
      </c>
      <c r="H266" s="85">
        <v>1770152589</v>
      </c>
      <c r="I266" s="86" t="s">
        <v>67</v>
      </c>
      <c r="J266" s="85">
        <v>1030552</v>
      </c>
      <c r="K266" s="86" t="s">
        <v>72</v>
      </c>
      <c r="L266" s="86" t="s">
        <v>73</v>
      </c>
      <c r="M266" s="87">
        <v>7753</v>
      </c>
      <c r="N266" s="87">
        <v>10824</v>
      </c>
      <c r="O266" s="102">
        <f t="shared" si="48"/>
        <v>0.71627864005912789</v>
      </c>
      <c r="P266" s="91">
        <f t="shared" si="49"/>
        <v>7753.0000000000009</v>
      </c>
      <c r="Q266" s="92">
        <f t="shared" si="50"/>
        <v>5.6996942270395022E-4</v>
      </c>
      <c r="R266" s="93">
        <f t="shared" si="51"/>
        <v>4.4959856985880598E-4</v>
      </c>
      <c r="S266" s="94">
        <f t="shared" si="52"/>
        <v>270968.59000000003</v>
      </c>
      <c r="T266" s="95">
        <f t="shared" si="53"/>
        <v>73503.25</v>
      </c>
      <c r="U266" s="95">
        <f t="shared" si="54"/>
        <v>110254.88</v>
      </c>
      <c r="V266" s="95">
        <f t="shared" si="55"/>
        <v>100314.62</v>
      </c>
      <c r="W266" s="96">
        <f t="shared" si="56"/>
        <v>555041.34000000008</v>
      </c>
      <c r="X266" s="89"/>
      <c r="Y266" s="97">
        <f t="shared" si="57"/>
        <v>133020.95000000001</v>
      </c>
      <c r="Z266" s="97">
        <f t="shared" si="58"/>
        <v>133020.95000000001</v>
      </c>
      <c r="AA266" s="97">
        <f t="shared" si="59"/>
        <v>266041.90000000002</v>
      </c>
    </row>
    <row r="267" spans="1:27" s="19" customFormat="1" ht="26.1" customHeight="1" x14ac:dyDescent="0.2">
      <c r="A267" s="85">
        <v>4660</v>
      </c>
      <c r="B267" s="85" t="s">
        <v>606</v>
      </c>
      <c r="C267" s="85" t="s">
        <v>154</v>
      </c>
      <c r="D267" s="85" t="s">
        <v>65</v>
      </c>
      <c r="E267" s="85" t="s">
        <v>103</v>
      </c>
      <c r="F267" s="85" t="s">
        <v>103</v>
      </c>
      <c r="G267" s="85">
        <v>675840</v>
      </c>
      <c r="H267" s="85">
        <v>1376258699</v>
      </c>
      <c r="I267" s="86" t="s">
        <v>67</v>
      </c>
      <c r="J267" s="85">
        <v>1031046</v>
      </c>
      <c r="K267" s="86" t="s">
        <v>156</v>
      </c>
      <c r="L267" s="86" t="s">
        <v>73</v>
      </c>
      <c r="M267" s="87">
        <v>17594</v>
      </c>
      <c r="N267" s="87">
        <v>22840</v>
      </c>
      <c r="O267" s="102">
        <f t="shared" si="48"/>
        <v>0.77031523642732047</v>
      </c>
      <c r="P267" s="91">
        <f t="shared" si="49"/>
        <v>21917.440273037544</v>
      </c>
      <c r="Q267" s="92">
        <f t="shared" si="50"/>
        <v>1.6112821849053934E-3</v>
      </c>
      <c r="R267" s="93">
        <f t="shared" si="51"/>
        <v>1.2709982976555497E-3</v>
      </c>
      <c r="S267" s="94">
        <f t="shared" si="52"/>
        <v>766018.05</v>
      </c>
      <c r="T267" s="95">
        <f t="shared" si="53"/>
        <v>207790.94</v>
      </c>
      <c r="U267" s="95">
        <f t="shared" si="54"/>
        <v>311686.40000000002</v>
      </c>
      <c r="V267" s="95">
        <f t="shared" si="55"/>
        <v>283585.65999999997</v>
      </c>
      <c r="W267" s="96">
        <f t="shared" si="56"/>
        <v>1569081.05</v>
      </c>
      <c r="X267" s="89"/>
      <c r="Y267" s="97">
        <f t="shared" si="57"/>
        <v>376045.23</v>
      </c>
      <c r="Z267" s="97">
        <f t="shared" si="58"/>
        <v>376045.23</v>
      </c>
      <c r="AA267" s="97">
        <f t="shared" si="59"/>
        <v>752090.46</v>
      </c>
    </row>
    <row r="268" spans="1:27" s="19" customFormat="1" ht="26.1" customHeight="1" x14ac:dyDescent="0.2">
      <c r="A268" s="85">
        <v>4668</v>
      </c>
      <c r="B268" s="85" t="s">
        <v>607</v>
      </c>
      <c r="C268" s="85" t="s">
        <v>64</v>
      </c>
      <c r="D268" s="85" t="s">
        <v>65</v>
      </c>
      <c r="E268" s="85" t="s">
        <v>420</v>
      </c>
      <c r="F268" s="85" t="s">
        <v>66</v>
      </c>
      <c r="G268" s="85">
        <v>676424</v>
      </c>
      <c r="H268" s="85">
        <v>7513686489</v>
      </c>
      <c r="I268" s="86" t="s">
        <v>67</v>
      </c>
      <c r="J268" s="85">
        <v>1028704</v>
      </c>
      <c r="K268" s="86" t="s">
        <v>68</v>
      </c>
      <c r="L268" s="86" t="s">
        <v>69</v>
      </c>
      <c r="M268" s="108">
        <f>1999+12250</f>
        <v>14249</v>
      </c>
      <c r="N268" s="108">
        <v>18874</v>
      </c>
      <c r="O268" s="102">
        <f t="shared" si="48"/>
        <v>0.75495390484264069</v>
      </c>
      <c r="P268" s="91">
        <f t="shared" si="49"/>
        <v>14249.000000000002</v>
      </c>
      <c r="Q268" s="92">
        <f t="shared" si="50"/>
        <v>1.0475292537222476E-3</v>
      </c>
      <c r="R268" s="93">
        <f t="shared" si="51"/>
        <v>8.2630336926584893E-4</v>
      </c>
      <c r="S268" s="94">
        <f t="shared" si="52"/>
        <v>498004.83</v>
      </c>
      <c r="T268" s="95">
        <f t="shared" si="53"/>
        <v>135089.35999999999</v>
      </c>
      <c r="U268" s="95">
        <f t="shared" si="54"/>
        <v>202634.04</v>
      </c>
      <c r="V268" s="95">
        <f t="shared" si="55"/>
        <v>184365.15</v>
      </c>
      <c r="W268" s="96">
        <f t="shared" si="56"/>
        <v>1020093.38</v>
      </c>
      <c r="X268" s="89"/>
      <c r="Y268" s="97">
        <f t="shared" si="57"/>
        <v>244475.1</v>
      </c>
      <c r="Z268" s="97">
        <f t="shared" si="58"/>
        <v>244475.1</v>
      </c>
      <c r="AA268" s="97">
        <f t="shared" si="59"/>
        <v>488950.2</v>
      </c>
    </row>
    <row r="269" spans="1:27" s="19" customFormat="1" ht="26.1" customHeight="1" x14ac:dyDescent="0.2">
      <c r="A269" s="85">
        <v>4671</v>
      </c>
      <c r="B269" s="85" t="s">
        <v>608</v>
      </c>
      <c r="C269" s="85" t="s">
        <v>127</v>
      </c>
      <c r="D269" s="85" t="s">
        <v>65</v>
      </c>
      <c r="E269" s="85" t="s">
        <v>246</v>
      </c>
      <c r="F269" s="85" t="s">
        <v>100</v>
      </c>
      <c r="G269" s="85">
        <v>455856</v>
      </c>
      <c r="H269" s="85">
        <v>1770236762</v>
      </c>
      <c r="I269" s="86" t="s">
        <v>67</v>
      </c>
      <c r="J269" s="85">
        <v>1028462</v>
      </c>
      <c r="K269" s="86" t="s">
        <v>72</v>
      </c>
      <c r="L269" s="86" t="s">
        <v>73</v>
      </c>
      <c r="M269" s="108">
        <f>805+9146</f>
        <v>9951</v>
      </c>
      <c r="N269" s="108">
        <v>16659</v>
      </c>
      <c r="O269" s="102">
        <f t="shared" si="48"/>
        <v>0.59733477399603818</v>
      </c>
      <c r="P269" s="91">
        <f t="shared" si="49"/>
        <v>9951</v>
      </c>
      <c r="Q269" s="92">
        <f t="shared" si="50"/>
        <v>7.3155755518212399E-4</v>
      </c>
      <c r="R269" s="93">
        <f t="shared" si="51"/>
        <v>5.7706118517541311E-4</v>
      </c>
      <c r="S269" s="94">
        <f t="shared" si="52"/>
        <v>347789.05</v>
      </c>
      <c r="T269" s="95">
        <f t="shared" si="53"/>
        <v>94341.66</v>
      </c>
      <c r="U269" s="95">
        <f t="shared" si="54"/>
        <v>141512.48000000001</v>
      </c>
      <c r="V269" s="95">
        <f t="shared" si="55"/>
        <v>128754.13</v>
      </c>
      <c r="W269" s="96">
        <f t="shared" si="56"/>
        <v>712397.32</v>
      </c>
      <c r="X269" s="89"/>
      <c r="Y269" s="97">
        <f t="shared" si="57"/>
        <v>170732.79999999999</v>
      </c>
      <c r="Z269" s="97">
        <f t="shared" si="58"/>
        <v>170732.79999999999</v>
      </c>
      <c r="AA269" s="97">
        <f t="shared" si="59"/>
        <v>341465.59999999998</v>
      </c>
    </row>
    <row r="270" spans="1:27" s="19" customFormat="1" ht="26.1" customHeight="1" x14ac:dyDescent="0.2">
      <c r="A270" s="85">
        <v>4672</v>
      </c>
      <c r="B270" s="85" t="s">
        <v>609</v>
      </c>
      <c r="C270" s="85" t="s">
        <v>78</v>
      </c>
      <c r="D270" s="85" t="s">
        <v>65</v>
      </c>
      <c r="E270" s="85" t="s">
        <v>610</v>
      </c>
      <c r="F270" s="85" t="s">
        <v>80</v>
      </c>
      <c r="G270" s="85">
        <v>455936</v>
      </c>
      <c r="H270" s="85">
        <v>1154319853</v>
      </c>
      <c r="I270" s="86" t="s">
        <v>67</v>
      </c>
      <c r="J270" s="85">
        <v>1026295</v>
      </c>
      <c r="K270" s="86" t="s">
        <v>68</v>
      </c>
      <c r="L270" s="86" t="s">
        <v>69</v>
      </c>
      <c r="M270" s="87">
        <v>11107</v>
      </c>
      <c r="N270" s="87">
        <v>13253</v>
      </c>
      <c r="O270" s="102">
        <f t="shared" si="48"/>
        <v>0.83807439824945296</v>
      </c>
      <c r="P270" s="91">
        <f t="shared" si="49"/>
        <v>11107</v>
      </c>
      <c r="Q270" s="92">
        <f t="shared" si="50"/>
        <v>8.1654203250003529E-4</v>
      </c>
      <c r="R270" s="93">
        <f t="shared" si="51"/>
        <v>6.4409793827186347E-4</v>
      </c>
      <c r="S270" s="94">
        <f t="shared" si="52"/>
        <v>388191.43</v>
      </c>
      <c r="T270" s="95">
        <f t="shared" si="53"/>
        <v>105301.25</v>
      </c>
      <c r="U270" s="95">
        <f t="shared" si="54"/>
        <v>157951.88</v>
      </c>
      <c r="V270" s="95">
        <f t="shared" si="55"/>
        <v>143711.4</v>
      </c>
      <c r="W270" s="96">
        <f t="shared" si="56"/>
        <v>795155.96000000008</v>
      </c>
      <c r="X270" s="89"/>
      <c r="Y270" s="97">
        <f t="shared" si="57"/>
        <v>190566.7</v>
      </c>
      <c r="Z270" s="97">
        <f t="shared" si="58"/>
        <v>190566.7</v>
      </c>
      <c r="AA270" s="97">
        <f t="shared" si="59"/>
        <v>381133.4</v>
      </c>
    </row>
    <row r="271" spans="1:27" s="19" customFormat="1" ht="26.1" customHeight="1" x14ac:dyDescent="0.2">
      <c r="A271" s="85">
        <v>4675</v>
      </c>
      <c r="B271" s="85" t="s">
        <v>611</v>
      </c>
      <c r="C271" s="85" t="s">
        <v>612</v>
      </c>
      <c r="D271" s="85" t="s">
        <v>65</v>
      </c>
      <c r="E271" s="85" t="s">
        <v>613</v>
      </c>
      <c r="F271" s="85" t="s">
        <v>80</v>
      </c>
      <c r="G271" s="85" t="s">
        <v>614</v>
      </c>
      <c r="H271" s="85">
        <v>7416165789</v>
      </c>
      <c r="I271" s="86" t="s">
        <v>67</v>
      </c>
      <c r="J271" s="85">
        <v>467501</v>
      </c>
      <c r="K271" s="86" t="s">
        <v>72</v>
      </c>
      <c r="L271" s="86" t="s">
        <v>73</v>
      </c>
      <c r="M271" s="87">
        <v>7028</v>
      </c>
      <c r="N271" s="87">
        <v>10092</v>
      </c>
      <c r="O271" s="102">
        <f t="shared" si="48"/>
        <v>0.69639318271898532</v>
      </c>
      <c r="P271" s="91">
        <f t="shared" si="49"/>
        <v>7028.0000000000009</v>
      </c>
      <c r="Q271" s="92">
        <f t="shared" si="50"/>
        <v>5.1667033442065805E-4</v>
      </c>
      <c r="R271" s="93">
        <f t="shared" si="51"/>
        <v>4.0755562349641279E-4</v>
      </c>
      <c r="S271" s="94">
        <f t="shared" si="52"/>
        <v>245629.73</v>
      </c>
      <c r="T271" s="95">
        <f t="shared" si="53"/>
        <v>66629.8</v>
      </c>
      <c r="U271" s="95">
        <f t="shared" si="54"/>
        <v>99944.7</v>
      </c>
      <c r="V271" s="95">
        <f t="shared" si="55"/>
        <v>90933.98</v>
      </c>
      <c r="W271" s="96">
        <f t="shared" si="56"/>
        <v>503138.21</v>
      </c>
      <c r="X271" s="89"/>
      <c r="Y271" s="97">
        <f t="shared" si="57"/>
        <v>120581.87</v>
      </c>
      <c r="Z271" s="97">
        <f t="shared" si="58"/>
        <v>120581.87</v>
      </c>
      <c r="AA271" s="97">
        <f t="shared" si="59"/>
        <v>241163.74</v>
      </c>
    </row>
    <row r="272" spans="1:27" s="19" customFormat="1" ht="26.1" customHeight="1" x14ac:dyDescent="0.2">
      <c r="A272" s="85">
        <v>4676</v>
      </c>
      <c r="B272" s="85" t="s">
        <v>615</v>
      </c>
      <c r="C272" s="85" t="s">
        <v>159</v>
      </c>
      <c r="D272" s="85" t="s">
        <v>65</v>
      </c>
      <c r="E272" s="85" t="s">
        <v>601</v>
      </c>
      <c r="F272" s="85" t="s">
        <v>155</v>
      </c>
      <c r="G272" s="85">
        <v>455594</v>
      </c>
      <c r="H272" s="85">
        <v>7603394622</v>
      </c>
      <c r="I272" s="86" t="s">
        <v>67</v>
      </c>
      <c r="J272" s="85">
        <v>1028603</v>
      </c>
      <c r="K272" s="86" t="s">
        <v>72</v>
      </c>
      <c r="L272" s="86" t="s">
        <v>73</v>
      </c>
      <c r="M272" s="87">
        <v>10860</v>
      </c>
      <c r="N272" s="87">
        <v>17328</v>
      </c>
      <c r="O272" s="102">
        <f t="shared" si="48"/>
        <v>0.62673130193905813</v>
      </c>
      <c r="P272" s="91">
        <f t="shared" si="49"/>
        <v>10860</v>
      </c>
      <c r="Q272" s="92">
        <f t="shared" si="50"/>
        <v>7.9838358449179649E-4</v>
      </c>
      <c r="R272" s="93">
        <f t="shared" si="51"/>
        <v>6.2977434137322747E-4</v>
      </c>
      <c r="S272" s="94">
        <f t="shared" si="52"/>
        <v>379558.74</v>
      </c>
      <c r="T272" s="95">
        <f t="shared" si="53"/>
        <v>102959.54</v>
      </c>
      <c r="U272" s="95">
        <f t="shared" si="54"/>
        <v>154439.31</v>
      </c>
      <c r="V272" s="95">
        <f t="shared" si="55"/>
        <v>140515.51</v>
      </c>
      <c r="W272" s="96">
        <f t="shared" si="56"/>
        <v>777473.1</v>
      </c>
      <c r="X272" s="89"/>
      <c r="Y272" s="97">
        <f t="shared" si="57"/>
        <v>186328.84</v>
      </c>
      <c r="Z272" s="97">
        <f t="shared" si="58"/>
        <v>186328.84</v>
      </c>
      <c r="AA272" s="97">
        <f t="shared" si="59"/>
        <v>372657.68</v>
      </c>
    </row>
    <row r="273" spans="1:27" s="19" customFormat="1" ht="26.1" customHeight="1" x14ac:dyDescent="0.2">
      <c r="A273" s="85">
        <v>4681</v>
      </c>
      <c r="B273" s="85" t="s">
        <v>616</v>
      </c>
      <c r="C273" s="85" t="s">
        <v>124</v>
      </c>
      <c r="D273" s="85" t="s">
        <v>65</v>
      </c>
      <c r="E273" s="85" t="s">
        <v>125</v>
      </c>
      <c r="F273" s="85" t="s">
        <v>80</v>
      </c>
      <c r="G273" s="85">
        <v>455934</v>
      </c>
      <c r="H273" s="85">
        <v>1235121245</v>
      </c>
      <c r="I273" s="86" t="s">
        <v>67</v>
      </c>
      <c r="J273" s="85">
        <v>1026566</v>
      </c>
      <c r="K273" s="86" t="s">
        <v>111</v>
      </c>
      <c r="L273" s="86" t="s">
        <v>112</v>
      </c>
      <c r="M273" s="87">
        <v>11010</v>
      </c>
      <c r="N273" s="87">
        <v>24594</v>
      </c>
      <c r="O273" s="102">
        <f t="shared" si="48"/>
        <v>0.44767016345450111</v>
      </c>
      <c r="P273" s="91">
        <f t="shared" si="49"/>
        <v>11010</v>
      </c>
      <c r="Q273" s="92">
        <f t="shared" si="50"/>
        <v>8.0941098206765007E-4</v>
      </c>
      <c r="R273" s="93">
        <f t="shared" si="51"/>
        <v>6.3847288199992953E-4</v>
      </c>
      <c r="S273" s="94">
        <f t="shared" si="52"/>
        <v>384801.27</v>
      </c>
      <c r="T273" s="95">
        <f t="shared" si="53"/>
        <v>104381.63</v>
      </c>
      <c r="U273" s="95">
        <f t="shared" si="54"/>
        <v>156572.45000000001</v>
      </c>
      <c r="V273" s="95">
        <f t="shared" si="55"/>
        <v>142456.32999999999</v>
      </c>
      <c r="W273" s="96">
        <f t="shared" si="56"/>
        <v>788211.68</v>
      </c>
      <c r="X273" s="89"/>
      <c r="Y273" s="97">
        <f t="shared" si="57"/>
        <v>188902.44</v>
      </c>
      <c r="Z273" s="97">
        <f t="shared" si="58"/>
        <v>188902.44</v>
      </c>
      <c r="AA273" s="97">
        <f t="shared" si="59"/>
        <v>377804.88</v>
      </c>
    </row>
    <row r="274" spans="1:27" s="19" customFormat="1" ht="26.1" customHeight="1" x14ac:dyDescent="0.2">
      <c r="A274" s="85">
        <v>4682</v>
      </c>
      <c r="B274" s="85" t="s">
        <v>617</v>
      </c>
      <c r="C274" s="85" t="s">
        <v>71</v>
      </c>
      <c r="D274" s="85" t="s">
        <v>65</v>
      </c>
      <c r="E274" s="85" t="s">
        <v>76</v>
      </c>
      <c r="F274" s="85" t="s">
        <v>76</v>
      </c>
      <c r="G274" s="85">
        <v>675999</v>
      </c>
      <c r="H274" s="85">
        <v>1285190959</v>
      </c>
      <c r="I274" s="86" t="s">
        <v>67</v>
      </c>
      <c r="J274" s="85">
        <v>1030248</v>
      </c>
      <c r="K274" s="86" t="s">
        <v>72</v>
      </c>
      <c r="L274" s="86" t="s">
        <v>201</v>
      </c>
      <c r="M274" s="87">
        <v>4706</v>
      </c>
      <c r="N274" s="87">
        <v>8680</v>
      </c>
      <c r="O274" s="102">
        <f t="shared" si="48"/>
        <v>0.54216589861751152</v>
      </c>
      <c r="P274" s="91">
        <f t="shared" si="49"/>
        <v>19085.444444444445</v>
      </c>
      <c r="Q274" s="92">
        <f t="shared" si="50"/>
        <v>1.4030852253383609E-3</v>
      </c>
      <c r="R274" s="93">
        <f t="shared" si="51"/>
        <v>1.1067700925244312E-3</v>
      </c>
      <c r="S274" s="94">
        <f t="shared" si="52"/>
        <v>667039.34</v>
      </c>
      <c r="T274" s="95">
        <f t="shared" si="53"/>
        <v>180941.86</v>
      </c>
      <c r="U274" s="95">
        <f t="shared" si="54"/>
        <v>271412.78999999998</v>
      </c>
      <c r="V274" s="95">
        <f t="shared" si="55"/>
        <v>246943</v>
      </c>
      <c r="W274" s="96">
        <f t="shared" si="56"/>
        <v>1366336.99</v>
      </c>
      <c r="X274" s="89"/>
      <c r="Y274" s="97">
        <f t="shared" si="57"/>
        <v>327455.68</v>
      </c>
      <c r="Z274" s="97">
        <f t="shared" si="58"/>
        <v>327455.68</v>
      </c>
      <c r="AA274" s="97">
        <f t="shared" si="59"/>
        <v>654911.36</v>
      </c>
    </row>
    <row r="275" spans="1:27" s="19" customFormat="1" ht="26.1" customHeight="1" x14ac:dyDescent="0.2">
      <c r="A275" s="85">
        <v>4688</v>
      </c>
      <c r="B275" s="85" t="s">
        <v>618</v>
      </c>
      <c r="C275" s="85" t="s">
        <v>140</v>
      </c>
      <c r="D275" s="85" t="s">
        <v>65</v>
      </c>
      <c r="E275" s="85" t="s">
        <v>103</v>
      </c>
      <c r="F275" s="85" t="s">
        <v>103</v>
      </c>
      <c r="G275" s="85">
        <v>455651</v>
      </c>
      <c r="H275" s="85">
        <v>1811018476</v>
      </c>
      <c r="I275" s="86" t="s">
        <v>67</v>
      </c>
      <c r="J275" s="85">
        <v>1028830</v>
      </c>
      <c r="K275" s="86" t="s">
        <v>68</v>
      </c>
      <c r="L275" s="86" t="s">
        <v>69</v>
      </c>
      <c r="M275" s="87">
        <v>32395</v>
      </c>
      <c r="N275" s="87">
        <v>42217</v>
      </c>
      <c r="O275" s="102">
        <f t="shared" si="48"/>
        <v>0.76734490844920289</v>
      </c>
      <c r="P275" s="91">
        <f t="shared" si="49"/>
        <v>32395.000000000004</v>
      </c>
      <c r="Q275" s="92">
        <f t="shared" si="50"/>
        <v>2.3815502964651702E-3</v>
      </c>
      <c r="R275" s="93">
        <f t="shared" si="51"/>
        <v>1.8785948240134167E-3</v>
      </c>
      <c r="S275" s="94">
        <f t="shared" si="52"/>
        <v>1132210.44</v>
      </c>
      <c r="T275" s="95">
        <f t="shared" si="53"/>
        <v>307124.7</v>
      </c>
      <c r="U275" s="95">
        <f t="shared" si="54"/>
        <v>460687.06</v>
      </c>
      <c r="V275" s="95">
        <f t="shared" si="55"/>
        <v>419152.85</v>
      </c>
      <c r="W275" s="96">
        <f t="shared" si="56"/>
        <v>2319175.0499999998</v>
      </c>
      <c r="X275" s="89"/>
      <c r="Y275" s="97">
        <f t="shared" si="57"/>
        <v>555812.4</v>
      </c>
      <c r="Z275" s="97">
        <f t="shared" si="58"/>
        <v>555812.4</v>
      </c>
      <c r="AA275" s="97">
        <f t="shared" si="59"/>
        <v>1111624.8</v>
      </c>
    </row>
    <row r="276" spans="1:27" s="19" customFormat="1" ht="26.1" customHeight="1" x14ac:dyDescent="0.2">
      <c r="A276" s="85">
        <v>4700</v>
      </c>
      <c r="B276" s="85" t="s">
        <v>619</v>
      </c>
      <c r="C276" s="85" t="s">
        <v>620</v>
      </c>
      <c r="D276" s="85" t="s">
        <v>106</v>
      </c>
      <c r="E276" s="85" t="s">
        <v>503</v>
      </c>
      <c r="F276" s="85" t="s">
        <v>195</v>
      </c>
      <c r="G276" s="85">
        <v>455625</v>
      </c>
      <c r="H276" s="85">
        <v>2711427059</v>
      </c>
      <c r="I276" s="86" t="s">
        <v>67</v>
      </c>
      <c r="J276" s="85">
        <v>1017912</v>
      </c>
      <c r="K276" s="86" t="s">
        <v>72</v>
      </c>
      <c r="L276" s="86" t="s">
        <v>73</v>
      </c>
      <c r="M276" s="87">
        <v>22095</v>
      </c>
      <c r="N276" s="87">
        <v>29337</v>
      </c>
      <c r="O276" s="102">
        <f t="shared" si="48"/>
        <v>0.75314449330197364</v>
      </c>
      <c r="P276" s="91">
        <f t="shared" si="49"/>
        <v>22095</v>
      </c>
      <c r="Q276" s="92">
        <f t="shared" si="50"/>
        <v>0</v>
      </c>
      <c r="R276" s="93">
        <f t="shared" si="51"/>
        <v>1.28129503431321E-3</v>
      </c>
      <c r="S276" s="94">
        <f t="shared" si="52"/>
        <v>0</v>
      </c>
      <c r="T276" s="95">
        <f t="shared" si="53"/>
        <v>209474.31</v>
      </c>
      <c r="U276" s="95">
        <f t="shared" si="54"/>
        <v>314211.46999999997</v>
      </c>
      <c r="V276" s="95">
        <f t="shared" si="55"/>
        <v>0</v>
      </c>
      <c r="W276" s="96">
        <f t="shared" si="56"/>
        <v>523685.77999999997</v>
      </c>
      <c r="X276" s="89"/>
      <c r="Y276" s="97">
        <f t="shared" si="57"/>
        <v>0</v>
      </c>
      <c r="Z276" s="97">
        <f t="shared" si="58"/>
        <v>0</v>
      </c>
      <c r="AA276" s="97">
        <f t="shared" si="59"/>
        <v>0</v>
      </c>
    </row>
    <row r="277" spans="1:27" s="19" customFormat="1" ht="26.1" customHeight="1" x14ac:dyDescent="0.2">
      <c r="A277" s="85">
        <v>4701</v>
      </c>
      <c r="B277" s="85" t="s">
        <v>621</v>
      </c>
      <c r="C277" s="85" t="s">
        <v>211</v>
      </c>
      <c r="D277" s="85" t="s">
        <v>65</v>
      </c>
      <c r="E277" s="85" t="s">
        <v>289</v>
      </c>
      <c r="F277" s="85" t="s">
        <v>92</v>
      </c>
      <c r="G277" s="85">
        <v>675226</v>
      </c>
      <c r="H277" s="85">
        <v>1861813958</v>
      </c>
      <c r="I277" s="86" t="s">
        <v>67</v>
      </c>
      <c r="J277" s="85">
        <v>1025711</v>
      </c>
      <c r="K277" s="86" t="s">
        <v>111</v>
      </c>
      <c r="L277" s="86" t="s">
        <v>112</v>
      </c>
      <c r="M277" s="87">
        <v>19242</v>
      </c>
      <c r="N277" s="87">
        <v>27402</v>
      </c>
      <c r="O277" s="102">
        <f t="shared" si="48"/>
        <v>0.70221151740748855</v>
      </c>
      <c r="P277" s="91">
        <f t="shared" si="49"/>
        <v>19242</v>
      </c>
      <c r="Q277" s="92">
        <f t="shared" si="50"/>
        <v>1.4145945610304924E-3</v>
      </c>
      <c r="R277" s="93">
        <f t="shared" si="51"/>
        <v>1.1158487915933373E-3</v>
      </c>
      <c r="S277" s="94">
        <f t="shared" si="52"/>
        <v>672510.99</v>
      </c>
      <c r="T277" s="95">
        <f t="shared" si="53"/>
        <v>182426.1</v>
      </c>
      <c r="U277" s="95">
        <f t="shared" si="54"/>
        <v>273639.15000000002</v>
      </c>
      <c r="V277" s="95">
        <f t="shared" si="55"/>
        <v>248968.64</v>
      </c>
      <c r="W277" s="96">
        <f t="shared" si="56"/>
        <v>1377544.88</v>
      </c>
      <c r="X277" s="89"/>
      <c r="Y277" s="97">
        <f t="shared" si="57"/>
        <v>330141.76</v>
      </c>
      <c r="Z277" s="97">
        <f t="shared" si="58"/>
        <v>330141.76</v>
      </c>
      <c r="AA277" s="97">
        <f t="shared" si="59"/>
        <v>660283.52</v>
      </c>
    </row>
    <row r="278" spans="1:27" s="19" customFormat="1" ht="26.1" customHeight="1" x14ac:dyDescent="0.2">
      <c r="A278" s="85">
        <v>4705</v>
      </c>
      <c r="B278" s="85" t="s">
        <v>622</v>
      </c>
      <c r="C278" s="85" t="s">
        <v>419</v>
      </c>
      <c r="D278" s="85" t="s">
        <v>65</v>
      </c>
      <c r="E278" s="85" t="s">
        <v>294</v>
      </c>
      <c r="F278" s="85" t="s">
        <v>76</v>
      </c>
      <c r="G278" s="85">
        <v>675495</v>
      </c>
      <c r="H278" s="85">
        <v>1992193767</v>
      </c>
      <c r="I278" s="86" t="s">
        <v>67</v>
      </c>
      <c r="J278" s="85">
        <v>1026681</v>
      </c>
      <c r="K278" s="86" t="s">
        <v>87</v>
      </c>
      <c r="L278" s="86" t="s">
        <v>88</v>
      </c>
      <c r="M278" s="87">
        <v>16185</v>
      </c>
      <c r="N278" s="87">
        <v>26827</v>
      </c>
      <c r="O278" s="102">
        <f t="shared" si="48"/>
        <v>0.60331009803556124</v>
      </c>
      <c r="P278" s="91">
        <f t="shared" si="49"/>
        <v>16184.999999999998</v>
      </c>
      <c r="Q278" s="92">
        <f t="shared" si="50"/>
        <v>1.1898561984345971E-3</v>
      </c>
      <c r="R278" s="93">
        <f t="shared" si="51"/>
        <v>9.3857253362114969E-4</v>
      </c>
      <c r="S278" s="94">
        <f t="shared" si="52"/>
        <v>565668.35</v>
      </c>
      <c r="T278" s="95">
        <f t="shared" si="53"/>
        <v>153443.84</v>
      </c>
      <c r="U278" s="95">
        <f t="shared" si="54"/>
        <v>230165.77</v>
      </c>
      <c r="V278" s="95">
        <f t="shared" si="55"/>
        <v>209414.69</v>
      </c>
      <c r="W278" s="96">
        <f t="shared" si="56"/>
        <v>1158692.6499999999</v>
      </c>
      <c r="X278" s="89"/>
      <c r="Y278" s="97">
        <f t="shared" si="57"/>
        <v>277691.73</v>
      </c>
      <c r="Z278" s="97">
        <f t="shared" si="58"/>
        <v>277691.73</v>
      </c>
      <c r="AA278" s="97">
        <f t="shared" si="59"/>
        <v>555383.46</v>
      </c>
    </row>
    <row r="279" spans="1:27" s="19" customFormat="1" ht="26.1" customHeight="1" x14ac:dyDescent="0.2">
      <c r="A279" s="85">
        <v>4712</v>
      </c>
      <c r="B279" s="85" t="s">
        <v>623</v>
      </c>
      <c r="C279" s="85" t="s">
        <v>71</v>
      </c>
      <c r="D279" s="85" t="s">
        <v>65</v>
      </c>
      <c r="E279" s="85" t="s">
        <v>200</v>
      </c>
      <c r="F279" s="85" t="s">
        <v>76</v>
      </c>
      <c r="G279" s="85">
        <v>676040</v>
      </c>
      <c r="H279" s="85">
        <v>1356991558</v>
      </c>
      <c r="I279" s="86" t="s">
        <v>67</v>
      </c>
      <c r="J279" s="85">
        <v>1030677</v>
      </c>
      <c r="K279" s="86" t="s">
        <v>72</v>
      </c>
      <c r="L279" s="86" t="s">
        <v>201</v>
      </c>
      <c r="M279" s="87">
        <v>5923</v>
      </c>
      <c r="N279" s="87">
        <v>9128</v>
      </c>
      <c r="O279" s="102">
        <f t="shared" si="48"/>
        <v>0.6488825591586328</v>
      </c>
      <c r="P279" s="91">
        <f t="shared" si="49"/>
        <v>24021.055555555558</v>
      </c>
      <c r="Q279" s="92">
        <f t="shared" si="50"/>
        <v>1.7659315320185109E-3</v>
      </c>
      <c r="R279" s="93">
        <f t="shared" si="51"/>
        <v>1.3929875176417778E-3</v>
      </c>
      <c r="S279" s="94">
        <f t="shared" si="52"/>
        <v>839539.74</v>
      </c>
      <c r="T279" s="95">
        <f t="shared" si="53"/>
        <v>227734.51</v>
      </c>
      <c r="U279" s="95">
        <f t="shared" si="54"/>
        <v>341601.77</v>
      </c>
      <c r="V279" s="95">
        <f t="shared" si="55"/>
        <v>310803.95</v>
      </c>
      <c r="W279" s="96">
        <f t="shared" si="56"/>
        <v>1719679.97</v>
      </c>
      <c r="X279" s="89"/>
      <c r="Y279" s="97">
        <f t="shared" si="57"/>
        <v>412137.69</v>
      </c>
      <c r="Z279" s="97">
        <f t="shared" si="58"/>
        <v>412137.69</v>
      </c>
      <c r="AA279" s="97">
        <f t="shared" si="59"/>
        <v>824275.38</v>
      </c>
    </row>
    <row r="280" spans="1:27" s="19" customFormat="1" ht="26.1" customHeight="1" x14ac:dyDescent="0.2">
      <c r="A280" s="85">
        <v>4718</v>
      </c>
      <c r="B280" s="85" t="s">
        <v>624</v>
      </c>
      <c r="C280" s="85" t="s">
        <v>194</v>
      </c>
      <c r="D280" s="85" t="s">
        <v>65</v>
      </c>
      <c r="E280" s="85" t="s">
        <v>503</v>
      </c>
      <c r="F280" s="85" t="s">
        <v>195</v>
      </c>
      <c r="G280" s="85">
        <v>455822</v>
      </c>
      <c r="H280" s="85">
        <v>1245351683</v>
      </c>
      <c r="I280" s="86" t="s">
        <v>67</v>
      </c>
      <c r="J280" s="85">
        <v>1029326</v>
      </c>
      <c r="K280" s="86" t="s">
        <v>87</v>
      </c>
      <c r="L280" s="86" t="s">
        <v>88</v>
      </c>
      <c r="M280" s="87">
        <v>28732</v>
      </c>
      <c r="N280" s="87">
        <v>44770</v>
      </c>
      <c r="O280" s="102">
        <f t="shared" si="48"/>
        <v>0.64176904176904181</v>
      </c>
      <c r="P280" s="91">
        <f t="shared" si="49"/>
        <v>28732</v>
      </c>
      <c r="Q280" s="92">
        <f t="shared" si="50"/>
        <v>2.1122612476628267E-3</v>
      </c>
      <c r="R280" s="93">
        <f t="shared" si="51"/>
        <v>1.6661764619093527E-3</v>
      </c>
      <c r="S280" s="94">
        <f t="shared" si="52"/>
        <v>1004188.01</v>
      </c>
      <c r="T280" s="95">
        <f t="shared" si="53"/>
        <v>272397.19</v>
      </c>
      <c r="U280" s="95">
        <f t="shared" si="54"/>
        <v>408595.79</v>
      </c>
      <c r="V280" s="95">
        <f t="shared" si="55"/>
        <v>371757.98</v>
      </c>
      <c r="W280" s="96">
        <f t="shared" si="56"/>
        <v>2056938.97</v>
      </c>
      <c r="X280" s="89"/>
      <c r="Y280" s="97">
        <f t="shared" si="57"/>
        <v>492965.02</v>
      </c>
      <c r="Z280" s="97">
        <f t="shared" si="58"/>
        <v>492965.02</v>
      </c>
      <c r="AA280" s="97">
        <f t="shared" si="59"/>
        <v>985930.04</v>
      </c>
    </row>
    <row r="281" spans="1:27" s="19" customFormat="1" ht="26.1" customHeight="1" x14ac:dyDescent="0.2">
      <c r="A281" s="85">
        <v>4721</v>
      </c>
      <c r="B281" s="85" t="s">
        <v>625</v>
      </c>
      <c r="C281" s="85" t="s">
        <v>626</v>
      </c>
      <c r="D281" s="85" t="s">
        <v>106</v>
      </c>
      <c r="E281" s="85" t="s">
        <v>86</v>
      </c>
      <c r="F281" s="85" t="s">
        <v>86</v>
      </c>
      <c r="G281" s="85">
        <v>455510</v>
      </c>
      <c r="H281" s="85">
        <v>8516209725</v>
      </c>
      <c r="I281" s="86" t="s">
        <v>67</v>
      </c>
      <c r="J281" s="85">
        <v>1004850</v>
      </c>
      <c r="K281" s="86" t="s">
        <v>72</v>
      </c>
      <c r="L281" s="86" t="s">
        <v>73</v>
      </c>
      <c r="M281" s="87">
        <v>717</v>
      </c>
      <c r="N281" s="87">
        <v>914</v>
      </c>
      <c r="O281" s="102">
        <f t="shared" si="48"/>
        <v>0.78446389496717728</v>
      </c>
      <c r="P281" s="91">
        <f t="shared" si="49"/>
        <v>717</v>
      </c>
      <c r="Q281" s="92">
        <f t="shared" si="50"/>
        <v>0</v>
      </c>
      <c r="R281" s="93">
        <f t="shared" si="51"/>
        <v>4.1579024195635732E-5</v>
      </c>
      <c r="S281" s="94">
        <f t="shared" si="52"/>
        <v>0</v>
      </c>
      <c r="T281" s="95">
        <f t="shared" si="53"/>
        <v>6797.6</v>
      </c>
      <c r="U281" s="95">
        <f t="shared" si="54"/>
        <v>10196.41</v>
      </c>
      <c r="V281" s="95">
        <f t="shared" si="55"/>
        <v>0</v>
      </c>
      <c r="W281" s="96">
        <f t="shared" si="56"/>
        <v>16994.010000000002</v>
      </c>
      <c r="X281" s="89"/>
      <c r="Y281" s="97">
        <f t="shared" si="57"/>
        <v>0</v>
      </c>
      <c r="Z281" s="97">
        <f t="shared" si="58"/>
        <v>0</v>
      </c>
      <c r="AA281" s="97">
        <f t="shared" si="59"/>
        <v>0</v>
      </c>
    </row>
    <row r="282" spans="1:27" s="19" customFormat="1" ht="26.1" customHeight="1" x14ac:dyDescent="0.2">
      <c r="A282" s="85">
        <v>4725</v>
      </c>
      <c r="B282" s="85" t="s">
        <v>627</v>
      </c>
      <c r="C282" s="85" t="s">
        <v>628</v>
      </c>
      <c r="D282" s="85" t="s">
        <v>106</v>
      </c>
      <c r="E282" s="85" t="s">
        <v>103</v>
      </c>
      <c r="F282" s="85" t="s">
        <v>103</v>
      </c>
      <c r="G282" s="85">
        <v>675112</v>
      </c>
      <c r="H282" s="85">
        <v>1558000182</v>
      </c>
      <c r="I282" s="86" t="s">
        <v>67</v>
      </c>
      <c r="J282" s="85">
        <v>1026994</v>
      </c>
      <c r="K282" s="86" t="s">
        <v>68</v>
      </c>
      <c r="L282" s="86" t="s">
        <v>69</v>
      </c>
      <c r="M282" s="87">
        <v>22679</v>
      </c>
      <c r="N282" s="87">
        <v>31598</v>
      </c>
      <c r="O282" s="102">
        <f t="shared" si="48"/>
        <v>0.71773529970251282</v>
      </c>
      <c r="P282" s="91">
        <f t="shared" si="49"/>
        <v>22679</v>
      </c>
      <c r="Q282" s="92">
        <f t="shared" si="50"/>
        <v>0</v>
      </c>
      <c r="R282" s="93">
        <f t="shared" si="51"/>
        <v>1.3151613524865033E-3</v>
      </c>
      <c r="S282" s="94">
        <f t="shared" si="52"/>
        <v>0</v>
      </c>
      <c r="T282" s="95">
        <f t="shared" si="53"/>
        <v>215010.99</v>
      </c>
      <c r="U282" s="95">
        <f t="shared" si="54"/>
        <v>322516.49</v>
      </c>
      <c r="V282" s="95">
        <f t="shared" si="55"/>
        <v>0</v>
      </c>
      <c r="W282" s="96">
        <f t="shared" si="56"/>
        <v>537527.48</v>
      </c>
      <c r="X282" s="89"/>
      <c r="Y282" s="97">
        <f t="shared" si="57"/>
        <v>0</v>
      </c>
      <c r="Z282" s="97">
        <f t="shared" si="58"/>
        <v>0</v>
      </c>
      <c r="AA282" s="97">
        <f t="shared" si="59"/>
        <v>0</v>
      </c>
    </row>
    <row r="283" spans="1:27" s="19" customFormat="1" ht="26.1" customHeight="1" x14ac:dyDescent="0.2">
      <c r="A283" s="85">
        <v>4726</v>
      </c>
      <c r="B283" s="85" t="s">
        <v>629</v>
      </c>
      <c r="C283" s="85" t="s">
        <v>630</v>
      </c>
      <c r="D283" s="85" t="s">
        <v>65</v>
      </c>
      <c r="E283" s="85" t="s">
        <v>103</v>
      </c>
      <c r="F283" s="85" t="s">
        <v>103</v>
      </c>
      <c r="G283" s="85">
        <v>455475</v>
      </c>
      <c r="H283" s="85">
        <v>7512569488</v>
      </c>
      <c r="I283" s="86" t="s">
        <v>67</v>
      </c>
      <c r="J283" s="85">
        <v>1026242</v>
      </c>
      <c r="K283" s="86" t="s">
        <v>68</v>
      </c>
      <c r="L283" s="86" t="s">
        <v>69</v>
      </c>
      <c r="M283" s="87">
        <v>21113</v>
      </c>
      <c r="N283" s="87">
        <v>29991</v>
      </c>
      <c r="O283" s="102">
        <f t="shared" si="48"/>
        <v>0.70397786002467411</v>
      </c>
      <c r="P283" s="91">
        <f t="shared" si="49"/>
        <v>21113</v>
      </c>
      <c r="Q283" s="92">
        <f t="shared" si="50"/>
        <v>1.5521429667933056E-3</v>
      </c>
      <c r="R283" s="93">
        <f t="shared" si="51"/>
        <v>1.2243485883437341E-3</v>
      </c>
      <c r="S283" s="94">
        <f t="shared" si="52"/>
        <v>737902.74</v>
      </c>
      <c r="T283" s="95">
        <f t="shared" si="53"/>
        <v>200164.34</v>
      </c>
      <c r="U283" s="95">
        <f t="shared" si="54"/>
        <v>300246.51</v>
      </c>
      <c r="V283" s="95">
        <f t="shared" si="55"/>
        <v>273177.15999999997</v>
      </c>
      <c r="W283" s="96">
        <f t="shared" si="56"/>
        <v>1511490.7499999998</v>
      </c>
      <c r="X283" s="89"/>
      <c r="Y283" s="97">
        <f t="shared" si="57"/>
        <v>362243.16</v>
      </c>
      <c r="Z283" s="97">
        <f t="shared" si="58"/>
        <v>362243.16</v>
      </c>
      <c r="AA283" s="97">
        <f t="shared" si="59"/>
        <v>724486.32</v>
      </c>
    </row>
    <row r="284" spans="1:27" s="19" customFormat="1" ht="26.1" customHeight="1" x14ac:dyDescent="0.2">
      <c r="A284" s="85">
        <v>4727</v>
      </c>
      <c r="B284" s="85" t="s">
        <v>631</v>
      </c>
      <c r="C284" s="85" t="s">
        <v>362</v>
      </c>
      <c r="D284" s="85" t="s">
        <v>65</v>
      </c>
      <c r="E284" s="85" t="s">
        <v>86</v>
      </c>
      <c r="F284" s="85" t="s">
        <v>86</v>
      </c>
      <c r="G284" s="85">
        <v>675205</v>
      </c>
      <c r="H284" s="85">
        <v>1063448439</v>
      </c>
      <c r="I284" s="86" t="s">
        <v>67</v>
      </c>
      <c r="J284" s="85">
        <v>472709</v>
      </c>
      <c r="K284" s="86" t="s">
        <v>72</v>
      </c>
      <c r="L284" s="86" t="s">
        <v>73</v>
      </c>
      <c r="M284" s="87">
        <v>6239</v>
      </c>
      <c r="N284" s="87">
        <v>12751</v>
      </c>
      <c r="O284" s="102">
        <f t="shared" si="48"/>
        <v>0.48929495725825428</v>
      </c>
      <c r="P284" s="91">
        <f t="shared" si="49"/>
        <v>6239.0000000000009</v>
      </c>
      <c r="Q284" s="92">
        <f t="shared" si="50"/>
        <v>4.5866622317166842E-4</v>
      </c>
      <c r="R284" s="93">
        <f t="shared" si="51"/>
        <v>3.6180129979996011E-4</v>
      </c>
      <c r="S284" s="94">
        <f t="shared" si="52"/>
        <v>218054.05</v>
      </c>
      <c r="T284" s="95">
        <f t="shared" si="53"/>
        <v>59149.59</v>
      </c>
      <c r="U284" s="95">
        <f t="shared" si="54"/>
        <v>88724.39</v>
      </c>
      <c r="V284" s="95">
        <f t="shared" si="55"/>
        <v>80725.259999999995</v>
      </c>
      <c r="W284" s="96">
        <f t="shared" si="56"/>
        <v>446653.29000000004</v>
      </c>
      <c r="X284" s="89"/>
      <c r="Y284" s="97">
        <f t="shared" si="57"/>
        <v>107044.72</v>
      </c>
      <c r="Z284" s="97">
        <f t="shared" si="58"/>
        <v>107044.72</v>
      </c>
      <c r="AA284" s="97">
        <f t="shared" si="59"/>
        <v>214089.44</v>
      </c>
    </row>
    <row r="285" spans="1:27" s="19" customFormat="1" ht="26.1" customHeight="1" x14ac:dyDescent="0.2">
      <c r="A285" s="85">
        <v>4730</v>
      </c>
      <c r="B285" s="85" t="s">
        <v>632</v>
      </c>
      <c r="C285" s="85" t="s">
        <v>146</v>
      </c>
      <c r="D285" s="85" t="s">
        <v>65</v>
      </c>
      <c r="E285" s="85" t="s">
        <v>459</v>
      </c>
      <c r="F285" s="85" t="s">
        <v>100</v>
      </c>
      <c r="G285" s="85">
        <v>455879</v>
      </c>
      <c r="H285" s="85">
        <v>1871907675</v>
      </c>
      <c r="I285" s="86" t="s">
        <v>67</v>
      </c>
      <c r="J285" s="85">
        <v>1026049</v>
      </c>
      <c r="K285" s="86" t="s">
        <v>68</v>
      </c>
      <c r="L285" s="86" t="s">
        <v>69</v>
      </c>
      <c r="M285" s="87">
        <v>16611</v>
      </c>
      <c r="N285" s="87">
        <v>22529</v>
      </c>
      <c r="O285" s="102">
        <f t="shared" si="48"/>
        <v>0.73731634781836741</v>
      </c>
      <c r="P285" s="91">
        <f t="shared" si="49"/>
        <v>16611</v>
      </c>
      <c r="Q285" s="92">
        <f t="shared" si="50"/>
        <v>1.2211740075500214E-3</v>
      </c>
      <c r="R285" s="93">
        <f t="shared" si="51"/>
        <v>9.6327638900098355E-4</v>
      </c>
      <c r="S285" s="94">
        <f t="shared" si="52"/>
        <v>580557.11</v>
      </c>
      <c r="T285" s="95">
        <f t="shared" si="53"/>
        <v>157482.59</v>
      </c>
      <c r="U285" s="95">
        <f t="shared" si="54"/>
        <v>236223.88</v>
      </c>
      <c r="V285" s="95">
        <f t="shared" si="55"/>
        <v>214926.63</v>
      </c>
      <c r="W285" s="96">
        <f t="shared" si="56"/>
        <v>1189190.21</v>
      </c>
      <c r="X285" s="89"/>
      <c r="Y285" s="97">
        <f t="shared" si="57"/>
        <v>285000.76</v>
      </c>
      <c r="Z285" s="97">
        <f t="shared" si="58"/>
        <v>285000.76</v>
      </c>
      <c r="AA285" s="97">
        <f t="shared" si="59"/>
        <v>570001.52</v>
      </c>
    </row>
    <row r="286" spans="1:27" s="19" customFormat="1" ht="26.1" customHeight="1" x14ac:dyDescent="0.2">
      <c r="A286" s="85">
        <v>4731</v>
      </c>
      <c r="B286" s="85" t="s">
        <v>633</v>
      </c>
      <c r="C286" s="85" t="s">
        <v>634</v>
      </c>
      <c r="D286" s="85" t="s">
        <v>106</v>
      </c>
      <c r="E286" s="85" t="s">
        <v>635</v>
      </c>
      <c r="F286" s="85" t="s">
        <v>163</v>
      </c>
      <c r="G286" s="85">
        <v>675282</v>
      </c>
      <c r="H286" s="85">
        <v>8425305549</v>
      </c>
      <c r="I286" s="86" t="s">
        <v>67</v>
      </c>
      <c r="J286" s="85">
        <v>1004469</v>
      </c>
      <c r="K286" s="86" t="s">
        <v>72</v>
      </c>
      <c r="L286" s="86" t="s">
        <v>73</v>
      </c>
      <c r="M286" s="87">
        <v>2937</v>
      </c>
      <c r="N286" s="87">
        <v>3502</v>
      </c>
      <c r="O286" s="102">
        <f t="shared" si="48"/>
        <v>0.83866362078812107</v>
      </c>
      <c r="P286" s="91">
        <f t="shared" si="49"/>
        <v>2937.0000000000005</v>
      </c>
      <c r="Q286" s="92">
        <f t="shared" si="50"/>
        <v>0</v>
      </c>
      <c r="R286" s="93">
        <f t="shared" si="51"/>
        <v>1.703174254708259E-4</v>
      </c>
      <c r="S286" s="94">
        <f t="shared" si="52"/>
        <v>0</v>
      </c>
      <c r="T286" s="95">
        <f t="shared" si="53"/>
        <v>27844.58</v>
      </c>
      <c r="U286" s="95">
        <f t="shared" si="54"/>
        <v>41766.870000000003</v>
      </c>
      <c r="V286" s="95">
        <f t="shared" si="55"/>
        <v>0</v>
      </c>
      <c r="W286" s="96">
        <f t="shared" si="56"/>
        <v>69611.450000000012</v>
      </c>
      <c r="X286" s="89"/>
      <c r="Y286" s="97">
        <f t="shared" si="57"/>
        <v>0</v>
      </c>
      <c r="Z286" s="97">
        <f t="shared" si="58"/>
        <v>0</v>
      </c>
      <c r="AA286" s="97">
        <f t="shared" si="59"/>
        <v>0</v>
      </c>
    </row>
    <row r="287" spans="1:27" s="19" customFormat="1" ht="26.1" customHeight="1" x14ac:dyDescent="0.2">
      <c r="A287" s="85">
        <v>4733</v>
      </c>
      <c r="B287" s="85" t="s">
        <v>636</v>
      </c>
      <c r="C287" s="85" t="s">
        <v>137</v>
      </c>
      <c r="D287" s="85" t="s">
        <v>65</v>
      </c>
      <c r="E287" s="85" t="s">
        <v>637</v>
      </c>
      <c r="F287" s="85" t="s">
        <v>182</v>
      </c>
      <c r="G287" s="85">
        <v>675766</v>
      </c>
      <c r="H287" s="85">
        <v>7413860531</v>
      </c>
      <c r="I287" s="86" t="s">
        <v>67</v>
      </c>
      <c r="J287" s="85">
        <v>1028624</v>
      </c>
      <c r="K287" s="86" t="s">
        <v>87</v>
      </c>
      <c r="L287" s="86" t="s">
        <v>88</v>
      </c>
      <c r="M287" s="87">
        <v>11495</v>
      </c>
      <c r="N287" s="87">
        <v>16866</v>
      </c>
      <c r="O287" s="102">
        <f t="shared" si="48"/>
        <v>0.68154867781335227</v>
      </c>
      <c r="P287" s="91">
        <f t="shared" si="49"/>
        <v>11495</v>
      </c>
      <c r="Q287" s="92">
        <f t="shared" si="50"/>
        <v>8.4506623422957649E-4</v>
      </c>
      <c r="R287" s="93">
        <f t="shared" si="51"/>
        <v>6.6659816335959941E-4</v>
      </c>
      <c r="S287" s="94">
        <f t="shared" si="52"/>
        <v>401752.09</v>
      </c>
      <c r="T287" s="95">
        <f t="shared" si="53"/>
        <v>108979.73</v>
      </c>
      <c r="U287" s="95">
        <f t="shared" si="54"/>
        <v>163469.6</v>
      </c>
      <c r="V287" s="95">
        <f t="shared" si="55"/>
        <v>148731.66</v>
      </c>
      <c r="W287" s="96">
        <f t="shared" si="56"/>
        <v>822933.08000000007</v>
      </c>
      <c r="X287" s="89"/>
      <c r="Y287" s="97">
        <f t="shared" si="57"/>
        <v>197223.75</v>
      </c>
      <c r="Z287" s="97">
        <f t="shared" si="58"/>
        <v>197223.75</v>
      </c>
      <c r="AA287" s="97">
        <f t="shared" si="59"/>
        <v>394447.5</v>
      </c>
    </row>
    <row r="288" spans="1:27" s="19" customFormat="1" ht="26.1" customHeight="1" x14ac:dyDescent="0.2">
      <c r="A288" s="85">
        <v>4735</v>
      </c>
      <c r="B288" s="85" t="s">
        <v>638</v>
      </c>
      <c r="C288" s="85" t="s">
        <v>630</v>
      </c>
      <c r="D288" s="85" t="s">
        <v>65</v>
      </c>
      <c r="E288" s="85" t="s">
        <v>639</v>
      </c>
      <c r="F288" s="85" t="s">
        <v>80</v>
      </c>
      <c r="G288" s="85">
        <v>455961</v>
      </c>
      <c r="H288" s="85">
        <v>7512569488</v>
      </c>
      <c r="I288" s="86" t="s">
        <v>67</v>
      </c>
      <c r="J288" s="85">
        <v>1026239</v>
      </c>
      <c r="K288" s="86" t="s">
        <v>68</v>
      </c>
      <c r="L288" s="86" t="s">
        <v>69</v>
      </c>
      <c r="M288" s="87">
        <v>19508</v>
      </c>
      <c r="N288" s="87">
        <v>29237</v>
      </c>
      <c r="O288" s="102">
        <f t="shared" si="48"/>
        <v>0.66723672059376815</v>
      </c>
      <c r="P288" s="91">
        <f t="shared" si="49"/>
        <v>19508</v>
      </c>
      <c r="Q288" s="92">
        <f t="shared" si="50"/>
        <v>1.4341498127316728E-3</v>
      </c>
      <c r="R288" s="93">
        <f t="shared" si="51"/>
        <v>1.1312742036380223E-3</v>
      </c>
      <c r="S288" s="94">
        <f t="shared" si="52"/>
        <v>681807.73</v>
      </c>
      <c r="T288" s="95">
        <f t="shared" si="53"/>
        <v>184947.95</v>
      </c>
      <c r="U288" s="95">
        <f t="shared" si="54"/>
        <v>277421.92</v>
      </c>
      <c r="V288" s="95">
        <f t="shared" si="55"/>
        <v>252410.37</v>
      </c>
      <c r="W288" s="96">
        <f t="shared" si="56"/>
        <v>1396587.9699999997</v>
      </c>
      <c r="X288" s="89"/>
      <c r="Y288" s="97">
        <f t="shared" si="57"/>
        <v>334705.61</v>
      </c>
      <c r="Z288" s="97">
        <f t="shared" si="58"/>
        <v>334705.61</v>
      </c>
      <c r="AA288" s="97">
        <f t="shared" si="59"/>
        <v>669411.22</v>
      </c>
    </row>
    <row r="289" spans="1:27" s="19" customFormat="1" ht="26.1" customHeight="1" x14ac:dyDescent="0.2">
      <c r="A289" s="85">
        <v>4736</v>
      </c>
      <c r="B289" s="85" t="s">
        <v>640</v>
      </c>
      <c r="C289" s="85" t="s">
        <v>491</v>
      </c>
      <c r="D289" s="85" t="s">
        <v>65</v>
      </c>
      <c r="E289" s="85" t="s">
        <v>110</v>
      </c>
      <c r="F289" s="85" t="s">
        <v>86</v>
      </c>
      <c r="G289" s="85">
        <v>455796</v>
      </c>
      <c r="H289" s="85">
        <v>1346298981</v>
      </c>
      <c r="I289" s="86" t="s">
        <v>67</v>
      </c>
      <c r="J289" s="85">
        <v>1025929</v>
      </c>
      <c r="K289" s="86" t="s">
        <v>87</v>
      </c>
      <c r="L289" s="86" t="s">
        <v>88</v>
      </c>
      <c r="M289" s="87">
        <v>27433</v>
      </c>
      <c r="N289" s="87">
        <v>34184</v>
      </c>
      <c r="O289" s="102">
        <f t="shared" si="48"/>
        <v>0.80250994617364846</v>
      </c>
      <c r="P289" s="91">
        <f t="shared" si="49"/>
        <v>27433</v>
      </c>
      <c r="Q289" s="92">
        <f t="shared" si="50"/>
        <v>2.0167639846559349E-3</v>
      </c>
      <c r="R289" s="93">
        <f t="shared" si="51"/>
        <v>1.5908471000821132E-3</v>
      </c>
      <c r="S289" s="94">
        <f t="shared" si="52"/>
        <v>958787.75</v>
      </c>
      <c r="T289" s="95">
        <f t="shared" si="53"/>
        <v>260081.87</v>
      </c>
      <c r="U289" s="95">
        <f t="shared" si="54"/>
        <v>390122.8</v>
      </c>
      <c r="V289" s="95">
        <f t="shared" si="55"/>
        <v>354950.46</v>
      </c>
      <c r="W289" s="96">
        <f t="shared" si="56"/>
        <v>1963942.8800000001</v>
      </c>
      <c r="X289" s="89"/>
      <c r="Y289" s="97">
        <f t="shared" si="57"/>
        <v>470677.62</v>
      </c>
      <c r="Z289" s="97">
        <f t="shared" si="58"/>
        <v>470677.62</v>
      </c>
      <c r="AA289" s="97">
        <f t="shared" si="59"/>
        <v>941355.24</v>
      </c>
    </row>
    <row r="290" spans="1:27" s="19" customFormat="1" ht="26.1" customHeight="1" x14ac:dyDescent="0.2">
      <c r="A290" s="85">
        <v>4737</v>
      </c>
      <c r="B290" s="85" t="s">
        <v>641</v>
      </c>
      <c r="C290" s="85" t="s">
        <v>215</v>
      </c>
      <c r="D290" s="85" t="s">
        <v>65</v>
      </c>
      <c r="E290" s="85" t="s">
        <v>226</v>
      </c>
      <c r="F290" s="85" t="s">
        <v>86</v>
      </c>
      <c r="G290" s="85">
        <v>675428</v>
      </c>
      <c r="H290" s="85">
        <v>2716130781</v>
      </c>
      <c r="I290" s="86" t="s">
        <v>67</v>
      </c>
      <c r="J290" s="85">
        <v>1026578</v>
      </c>
      <c r="K290" s="86" t="s">
        <v>68</v>
      </c>
      <c r="L290" s="86" t="s">
        <v>69</v>
      </c>
      <c r="M290" s="87">
        <v>22555</v>
      </c>
      <c r="N290" s="87">
        <v>27600</v>
      </c>
      <c r="O290" s="102">
        <f t="shared" si="48"/>
        <v>0.81721014492753619</v>
      </c>
      <c r="P290" s="91">
        <f t="shared" si="49"/>
        <v>22555</v>
      </c>
      <c r="Q290" s="92">
        <f t="shared" si="50"/>
        <v>1.6581530154891777E-3</v>
      </c>
      <c r="R290" s="93">
        <f t="shared" si="51"/>
        <v>1.3079705589017629E-3</v>
      </c>
      <c r="S290" s="94">
        <f t="shared" si="52"/>
        <v>788300.87</v>
      </c>
      <c r="T290" s="95">
        <f t="shared" si="53"/>
        <v>213835.4</v>
      </c>
      <c r="U290" s="95">
        <f t="shared" si="54"/>
        <v>320753.09999999998</v>
      </c>
      <c r="V290" s="95">
        <f t="shared" si="55"/>
        <v>291834.93</v>
      </c>
      <c r="W290" s="96">
        <f t="shared" si="56"/>
        <v>1614724.3</v>
      </c>
      <c r="X290" s="89"/>
      <c r="Y290" s="97">
        <f t="shared" si="57"/>
        <v>386984.06</v>
      </c>
      <c r="Z290" s="97">
        <f t="shared" si="58"/>
        <v>386984.06</v>
      </c>
      <c r="AA290" s="97">
        <f t="shared" si="59"/>
        <v>773968.12</v>
      </c>
    </row>
    <row r="291" spans="1:27" s="19" customFormat="1" ht="26.1" customHeight="1" x14ac:dyDescent="0.2">
      <c r="A291" s="85">
        <v>4738</v>
      </c>
      <c r="B291" s="85" t="s">
        <v>642</v>
      </c>
      <c r="C291" s="85" t="s">
        <v>483</v>
      </c>
      <c r="D291" s="85" t="s">
        <v>65</v>
      </c>
      <c r="E291" s="85" t="s">
        <v>195</v>
      </c>
      <c r="F291" s="85" t="s">
        <v>195</v>
      </c>
      <c r="G291" s="85">
        <v>675414</v>
      </c>
      <c r="H291" s="85">
        <v>1740301175</v>
      </c>
      <c r="I291" s="86" t="s">
        <v>67</v>
      </c>
      <c r="J291" s="85">
        <v>1027060</v>
      </c>
      <c r="K291" s="86" t="s">
        <v>68</v>
      </c>
      <c r="L291" s="86" t="s">
        <v>69</v>
      </c>
      <c r="M291" s="87">
        <v>17608</v>
      </c>
      <c r="N291" s="87">
        <v>22054</v>
      </c>
      <c r="O291" s="102">
        <f t="shared" si="48"/>
        <v>0.79840391765666097</v>
      </c>
      <c r="P291" s="91">
        <f t="shared" si="49"/>
        <v>17608</v>
      </c>
      <c r="Q291" s="92">
        <f t="shared" si="50"/>
        <v>1.2944694434375279E-3</v>
      </c>
      <c r="R291" s="93">
        <f t="shared" si="51"/>
        <v>1.0210926890331297E-3</v>
      </c>
      <c r="S291" s="94">
        <f t="shared" si="52"/>
        <v>615402.42000000004</v>
      </c>
      <c r="T291" s="95">
        <f t="shared" si="53"/>
        <v>166934.76999999999</v>
      </c>
      <c r="U291" s="95">
        <f t="shared" si="54"/>
        <v>250402.15</v>
      </c>
      <c r="V291" s="95">
        <f t="shared" si="55"/>
        <v>227826.62</v>
      </c>
      <c r="W291" s="96">
        <f t="shared" si="56"/>
        <v>1260565.96</v>
      </c>
      <c r="X291" s="89"/>
      <c r="Y291" s="97">
        <f t="shared" si="57"/>
        <v>302106.64</v>
      </c>
      <c r="Z291" s="97">
        <f t="shared" si="58"/>
        <v>302106.64</v>
      </c>
      <c r="AA291" s="97">
        <f t="shared" si="59"/>
        <v>604213.28</v>
      </c>
    </row>
    <row r="292" spans="1:27" s="19" customFormat="1" ht="26.1" customHeight="1" x14ac:dyDescent="0.2">
      <c r="A292" s="85">
        <v>4739</v>
      </c>
      <c r="B292" s="85" t="s">
        <v>643</v>
      </c>
      <c r="C292" s="85" t="s">
        <v>119</v>
      </c>
      <c r="D292" s="85" t="s">
        <v>65</v>
      </c>
      <c r="E292" s="85" t="s">
        <v>117</v>
      </c>
      <c r="F292" s="85" t="s">
        <v>92</v>
      </c>
      <c r="G292" s="85">
        <v>675468</v>
      </c>
      <c r="H292" s="85">
        <v>1912342999</v>
      </c>
      <c r="I292" s="86" t="s">
        <v>67</v>
      </c>
      <c r="J292" s="85">
        <v>1021230</v>
      </c>
      <c r="K292" s="86" t="s">
        <v>72</v>
      </c>
      <c r="L292" s="86" t="s">
        <v>73</v>
      </c>
      <c r="M292" s="87">
        <v>9502</v>
      </c>
      <c r="N292" s="87">
        <v>16086</v>
      </c>
      <c r="O292" s="102">
        <f t="shared" si="48"/>
        <v>0.59069998756682829</v>
      </c>
      <c r="P292" s="91">
        <f t="shared" si="49"/>
        <v>9502</v>
      </c>
      <c r="Q292" s="92">
        <f t="shared" si="50"/>
        <v>6.9854887843840243E-4</v>
      </c>
      <c r="R292" s="93">
        <f t="shared" si="51"/>
        <v>5.5102355356615167E-4</v>
      </c>
      <c r="S292" s="94">
        <f t="shared" si="52"/>
        <v>332096.42</v>
      </c>
      <c r="T292" s="95">
        <f t="shared" si="53"/>
        <v>90084.86</v>
      </c>
      <c r="U292" s="95">
        <f t="shared" si="54"/>
        <v>135127.29</v>
      </c>
      <c r="V292" s="95">
        <f t="shared" si="55"/>
        <v>122944.6</v>
      </c>
      <c r="W292" s="96">
        <f t="shared" si="56"/>
        <v>680253.16999999993</v>
      </c>
      <c r="X292" s="89"/>
      <c r="Y292" s="97">
        <f t="shared" si="57"/>
        <v>163029.15</v>
      </c>
      <c r="Z292" s="97">
        <f t="shared" si="58"/>
        <v>163029.15</v>
      </c>
      <c r="AA292" s="97">
        <f t="shared" si="59"/>
        <v>326058.3</v>
      </c>
    </row>
    <row r="293" spans="1:27" s="19" customFormat="1" ht="26.1" customHeight="1" x14ac:dyDescent="0.2">
      <c r="A293" s="85">
        <v>4740</v>
      </c>
      <c r="B293" s="85" t="s">
        <v>644</v>
      </c>
      <c r="C293" s="85" t="s">
        <v>362</v>
      </c>
      <c r="D293" s="85" t="s">
        <v>65</v>
      </c>
      <c r="E293" s="85" t="s">
        <v>645</v>
      </c>
      <c r="F293" s="85" t="s">
        <v>100</v>
      </c>
      <c r="G293" s="85">
        <v>455579</v>
      </c>
      <c r="H293" s="85">
        <v>1477889830</v>
      </c>
      <c r="I293" s="86" t="s">
        <v>67</v>
      </c>
      <c r="J293" s="85">
        <v>1017847</v>
      </c>
      <c r="K293" s="86" t="s">
        <v>72</v>
      </c>
      <c r="L293" s="86" t="s">
        <v>73</v>
      </c>
      <c r="M293" s="87">
        <v>16124</v>
      </c>
      <c r="N293" s="87">
        <v>24081</v>
      </c>
      <c r="O293" s="102">
        <f t="shared" si="48"/>
        <v>0.66957352269424031</v>
      </c>
      <c r="P293" s="91">
        <f t="shared" si="49"/>
        <v>16124</v>
      </c>
      <c r="Q293" s="92">
        <f t="shared" si="50"/>
        <v>1.1853717234204168E-3</v>
      </c>
      <c r="R293" s="93">
        <f t="shared" si="51"/>
        <v>9.350351270996243E-4</v>
      </c>
      <c r="S293" s="94">
        <f t="shared" si="52"/>
        <v>563536.39</v>
      </c>
      <c r="T293" s="95">
        <f t="shared" si="53"/>
        <v>152865.53</v>
      </c>
      <c r="U293" s="95">
        <f t="shared" si="54"/>
        <v>229298.29</v>
      </c>
      <c r="V293" s="95">
        <f t="shared" si="55"/>
        <v>208625.42</v>
      </c>
      <c r="W293" s="96">
        <f t="shared" si="56"/>
        <v>1154325.6300000001</v>
      </c>
      <c r="X293" s="89"/>
      <c r="Y293" s="97">
        <f t="shared" si="57"/>
        <v>276645.13</v>
      </c>
      <c r="Z293" s="97">
        <f t="shared" si="58"/>
        <v>276645.13</v>
      </c>
      <c r="AA293" s="97">
        <f t="shared" si="59"/>
        <v>553290.26</v>
      </c>
    </row>
    <row r="294" spans="1:27" s="19" customFormat="1" ht="26.1" customHeight="1" x14ac:dyDescent="0.2">
      <c r="A294" s="85">
        <v>4741</v>
      </c>
      <c r="B294" s="85" t="s">
        <v>646</v>
      </c>
      <c r="C294" s="85" t="s">
        <v>119</v>
      </c>
      <c r="D294" s="85" t="s">
        <v>65</v>
      </c>
      <c r="E294" s="85" t="s">
        <v>103</v>
      </c>
      <c r="F294" s="85" t="s">
        <v>103</v>
      </c>
      <c r="G294" s="85">
        <v>455494</v>
      </c>
      <c r="H294" s="85">
        <v>1649760877</v>
      </c>
      <c r="I294" s="86" t="s">
        <v>67</v>
      </c>
      <c r="J294" s="85">
        <v>1029864</v>
      </c>
      <c r="K294" s="86" t="s">
        <v>68</v>
      </c>
      <c r="L294" s="86" t="s">
        <v>69</v>
      </c>
      <c r="M294" s="87">
        <v>13835</v>
      </c>
      <c r="N294" s="87">
        <v>31189</v>
      </c>
      <c r="O294" s="102">
        <f t="shared" si="48"/>
        <v>0.44358587963705154</v>
      </c>
      <c r="P294" s="91">
        <f t="shared" si="49"/>
        <v>13835.000000000002</v>
      </c>
      <c r="Q294" s="92">
        <f t="shared" si="50"/>
        <v>1.017093636412892E-3</v>
      </c>
      <c r="R294" s="93">
        <f t="shared" si="51"/>
        <v>8.0229539713615129E-4</v>
      </c>
      <c r="S294" s="94">
        <f t="shared" si="52"/>
        <v>483535.47</v>
      </c>
      <c r="T294" s="95">
        <f t="shared" si="53"/>
        <v>131164.39000000001</v>
      </c>
      <c r="U294" s="95">
        <f t="shared" si="54"/>
        <v>196746.58</v>
      </c>
      <c r="V294" s="95">
        <f t="shared" si="55"/>
        <v>179008.48</v>
      </c>
      <c r="W294" s="96">
        <f t="shared" si="56"/>
        <v>990454.91999999993</v>
      </c>
      <c r="X294" s="89"/>
      <c r="Y294" s="97">
        <f t="shared" si="57"/>
        <v>237371.96</v>
      </c>
      <c r="Z294" s="97">
        <f t="shared" si="58"/>
        <v>237371.96</v>
      </c>
      <c r="AA294" s="97">
        <f t="shared" si="59"/>
        <v>474743.92</v>
      </c>
    </row>
    <row r="295" spans="1:27" s="19" customFormat="1" ht="26.1" customHeight="1" x14ac:dyDescent="0.2">
      <c r="A295" s="85">
        <v>4742</v>
      </c>
      <c r="B295" s="85" t="s">
        <v>647</v>
      </c>
      <c r="C295" s="85" t="s">
        <v>90</v>
      </c>
      <c r="D295" s="85" t="s">
        <v>65</v>
      </c>
      <c r="E295" s="85" t="s">
        <v>122</v>
      </c>
      <c r="F295" s="85" t="s">
        <v>80</v>
      </c>
      <c r="G295" s="85">
        <v>675852</v>
      </c>
      <c r="H295" s="85">
        <v>1295229029</v>
      </c>
      <c r="I295" s="86" t="s">
        <v>67</v>
      </c>
      <c r="J295" s="85">
        <v>1029927</v>
      </c>
      <c r="K295" s="86" t="s">
        <v>72</v>
      </c>
      <c r="L295" s="86" t="s">
        <v>73</v>
      </c>
      <c r="M295" s="87">
        <v>35842</v>
      </c>
      <c r="N295" s="87">
        <v>58526</v>
      </c>
      <c r="O295" s="102">
        <f t="shared" si="48"/>
        <v>0.61241157776031163</v>
      </c>
      <c r="P295" s="91">
        <f t="shared" si="49"/>
        <v>35842</v>
      </c>
      <c r="Q295" s="92">
        <f t="shared" si="50"/>
        <v>2.6349598927582845E-3</v>
      </c>
      <c r="R295" s="93">
        <f t="shared" si="51"/>
        <v>2.0784872876150294E-3</v>
      </c>
      <c r="S295" s="94">
        <f t="shared" si="52"/>
        <v>1252683.6499999999</v>
      </c>
      <c r="T295" s="95">
        <f t="shared" si="53"/>
        <v>339804.4</v>
      </c>
      <c r="U295" s="95">
        <f t="shared" si="54"/>
        <v>509706.61</v>
      </c>
      <c r="V295" s="95">
        <f t="shared" si="55"/>
        <v>463752.94</v>
      </c>
      <c r="W295" s="96">
        <f t="shared" si="56"/>
        <v>2565947.5999999996</v>
      </c>
      <c r="X295" s="89"/>
      <c r="Y295" s="97">
        <f t="shared" si="57"/>
        <v>614953.79</v>
      </c>
      <c r="Z295" s="97">
        <f t="shared" si="58"/>
        <v>614953.79</v>
      </c>
      <c r="AA295" s="97">
        <f t="shared" si="59"/>
        <v>1229907.58</v>
      </c>
    </row>
    <row r="296" spans="1:27" s="19" customFormat="1" ht="26.1" customHeight="1" x14ac:dyDescent="0.2">
      <c r="A296" s="85">
        <v>4743</v>
      </c>
      <c r="B296" s="85" t="s">
        <v>648</v>
      </c>
      <c r="C296" s="85" t="s">
        <v>483</v>
      </c>
      <c r="D296" s="85" t="s">
        <v>65</v>
      </c>
      <c r="E296" s="85" t="s">
        <v>511</v>
      </c>
      <c r="F296" s="85" t="s">
        <v>80</v>
      </c>
      <c r="G296" s="85">
        <v>675677</v>
      </c>
      <c r="H296" s="85">
        <v>1770972051</v>
      </c>
      <c r="I296" s="86" t="s">
        <v>67</v>
      </c>
      <c r="J296" s="85">
        <v>1026669</v>
      </c>
      <c r="K296" s="86" t="s">
        <v>87</v>
      </c>
      <c r="L296" s="86" t="s">
        <v>88</v>
      </c>
      <c r="M296" s="87">
        <v>12281</v>
      </c>
      <c r="N296" s="87">
        <v>16307</v>
      </c>
      <c r="O296" s="102">
        <f t="shared" si="48"/>
        <v>0.75311216042190465</v>
      </c>
      <c r="P296" s="91">
        <f t="shared" si="49"/>
        <v>12281</v>
      </c>
      <c r="Q296" s="92">
        <f t="shared" si="50"/>
        <v>9.0284979752704901E-4</v>
      </c>
      <c r="R296" s="93">
        <f t="shared" si="51"/>
        <v>7.1217851624351804E-4</v>
      </c>
      <c r="S296" s="94">
        <f t="shared" si="52"/>
        <v>429222.92</v>
      </c>
      <c r="T296" s="95">
        <f t="shared" si="53"/>
        <v>116431.5</v>
      </c>
      <c r="U296" s="95">
        <f t="shared" si="54"/>
        <v>174647.25</v>
      </c>
      <c r="V296" s="95">
        <f t="shared" si="55"/>
        <v>158901.56</v>
      </c>
      <c r="W296" s="96">
        <f t="shared" si="56"/>
        <v>879203.23</v>
      </c>
      <c r="X296" s="89"/>
      <c r="Y296" s="97">
        <f t="shared" si="57"/>
        <v>210709.43</v>
      </c>
      <c r="Z296" s="97">
        <f t="shared" si="58"/>
        <v>210709.43</v>
      </c>
      <c r="AA296" s="97">
        <f t="shared" si="59"/>
        <v>421418.86</v>
      </c>
    </row>
    <row r="297" spans="1:27" s="19" customFormat="1" ht="26.1" customHeight="1" x14ac:dyDescent="0.2">
      <c r="A297" s="85">
        <v>4744</v>
      </c>
      <c r="B297" s="85" t="s">
        <v>649</v>
      </c>
      <c r="C297" s="85" t="s">
        <v>302</v>
      </c>
      <c r="D297" s="85" t="s">
        <v>65</v>
      </c>
      <c r="E297" s="85" t="s">
        <v>650</v>
      </c>
      <c r="F297" s="85" t="s">
        <v>80</v>
      </c>
      <c r="G297" s="85">
        <v>676034</v>
      </c>
      <c r="H297" s="85">
        <v>7417914417</v>
      </c>
      <c r="I297" s="86" t="s">
        <v>67</v>
      </c>
      <c r="J297" s="85">
        <v>1026090</v>
      </c>
      <c r="K297" s="86" t="s">
        <v>68</v>
      </c>
      <c r="L297" s="86" t="s">
        <v>69</v>
      </c>
      <c r="M297" s="87">
        <v>9304</v>
      </c>
      <c r="N297" s="87">
        <v>15649</v>
      </c>
      <c r="O297" s="102">
        <f t="shared" si="48"/>
        <v>0.59454278228640811</v>
      </c>
      <c r="P297" s="91">
        <f t="shared" si="49"/>
        <v>9304</v>
      </c>
      <c r="Q297" s="92">
        <f t="shared" si="50"/>
        <v>6.8399271363827577E-4</v>
      </c>
      <c r="R297" s="93">
        <f t="shared" si="51"/>
        <v>5.3954147993890496E-4</v>
      </c>
      <c r="S297" s="94">
        <f t="shared" si="52"/>
        <v>325176.28999999998</v>
      </c>
      <c r="T297" s="95">
        <f t="shared" si="53"/>
        <v>88207.69</v>
      </c>
      <c r="U297" s="95">
        <f t="shared" si="54"/>
        <v>132311.54</v>
      </c>
      <c r="V297" s="95">
        <f t="shared" si="55"/>
        <v>120382.72</v>
      </c>
      <c r="W297" s="96">
        <f t="shared" si="56"/>
        <v>666078.24</v>
      </c>
      <c r="X297" s="89"/>
      <c r="Y297" s="97">
        <f t="shared" si="57"/>
        <v>159632</v>
      </c>
      <c r="Z297" s="97">
        <f t="shared" si="58"/>
        <v>159632</v>
      </c>
      <c r="AA297" s="97">
        <f t="shared" si="59"/>
        <v>319264</v>
      </c>
    </row>
    <row r="298" spans="1:27" s="19" customFormat="1" ht="26.1" customHeight="1" x14ac:dyDescent="0.2">
      <c r="A298" s="85">
        <v>4745</v>
      </c>
      <c r="B298" s="85" t="s">
        <v>651</v>
      </c>
      <c r="C298" s="85" t="s">
        <v>140</v>
      </c>
      <c r="D298" s="85" t="s">
        <v>65</v>
      </c>
      <c r="E298" s="85" t="s">
        <v>503</v>
      </c>
      <c r="F298" s="85" t="s">
        <v>195</v>
      </c>
      <c r="G298" s="85">
        <v>455925</v>
      </c>
      <c r="H298" s="85">
        <v>1518293919</v>
      </c>
      <c r="I298" s="86" t="s">
        <v>67</v>
      </c>
      <c r="J298" s="85">
        <v>1030411</v>
      </c>
      <c r="K298" s="86" t="s">
        <v>68</v>
      </c>
      <c r="L298" s="86" t="s">
        <v>69</v>
      </c>
      <c r="M298" s="87">
        <v>17990</v>
      </c>
      <c r="N298" s="87">
        <v>30575</v>
      </c>
      <c r="O298" s="102">
        <f t="shared" si="48"/>
        <v>0.5883892068683565</v>
      </c>
      <c r="P298" s="91">
        <f t="shared" si="49"/>
        <v>17990</v>
      </c>
      <c r="Q298" s="92">
        <f t="shared" si="50"/>
        <v>1.3225525492640349E-3</v>
      </c>
      <c r="R298" s="93">
        <f t="shared" si="51"/>
        <v>1.0432449724957977E-3</v>
      </c>
      <c r="S298" s="94">
        <f t="shared" si="52"/>
        <v>628753.38</v>
      </c>
      <c r="T298" s="95">
        <f t="shared" si="53"/>
        <v>170556.36</v>
      </c>
      <c r="U298" s="95">
        <f t="shared" si="54"/>
        <v>255834.55</v>
      </c>
      <c r="V298" s="95">
        <f t="shared" si="55"/>
        <v>232769.25</v>
      </c>
      <c r="W298" s="96">
        <f t="shared" si="56"/>
        <v>1287913.54</v>
      </c>
      <c r="X298" s="89"/>
      <c r="Y298" s="97">
        <f t="shared" si="57"/>
        <v>308660.75</v>
      </c>
      <c r="Z298" s="97">
        <f t="shared" si="58"/>
        <v>308660.75</v>
      </c>
      <c r="AA298" s="97">
        <f t="shared" si="59"/>
        <v>617321.5</v>
      </c>
    </row>
    <row r="299" spans="1:27" s="19" customFormat="1" ht="26.1" customHeight="1" x14ac:dyDescent="0.2">
      <c r="A299" s="85">
        <v>4746</v>
      </c>
      <c r="B299" s="85" t="s">
        <v>652</v>
      </c>
      <c r="C299" s="85" t="s">
        <v>119</v>
      </c>
      <c r="D299" s="85" t="s">
        <v>65</v>
      </c>
      <c r="E299" s="85" t="s">
        <v>325</v>
      </c>
      <c r="F299" s="85" t="s">
        <v>92</v>
      </c>
      <c r="G299" s="85">
        <v>675307</v>
      </c>
      <c r="H299" s="85">
        <v>1083021570</v>
      </c>
      <c r="I299" s="86" t="s">
        <v>67</v>
      </c>
      <c r="J299" s="85">
        <v>1026184</v>
      </c>
      <c r="K299" s="86" t="s">
        <v>68</v>
      </c>
      <c r="L299" s="86" t="s">
        <v>69</v>
      </c>
      <c r="M299" s="87">
        <v>9134</v>
      </c>
      <c r="N299" s="87">
        <v>13438</v>
      </c>
      <c r="O299" s="102">
        <f t="shared" si="48"/>
        <v>0.67971424319095108</v>
      </c>
      <c r="P299" s="91">
        <f t="shared" si="49"/>
        <v>9134</v>
      </c>
      <c r="Q299" s="92">
        <f t="shared" si="50"/>
        <v>6.7149499638564176E-4</v>
      </c>
      <c r="R299" s="93">
        <f t="shared" si="51"/>
        <v>5.2968313389530931E-4</v>
      </c>
      <c r="S299" s="94">
        <f t="shared" si="52"/>
        <v>319234.76</v>
      </c>
      <c r="T299" s="95">
        <f t="shared" si="53"/>
        <v>86595.99</v>
      </c>
      <c r="U299" s="95">
        <f t="shared" si="54"/>
        <v>129893.98</v>
      </c>
      <c r="V299" s="95">
        <f t="shared" si="55"/>
        <v>118183.12</v>
      </c>
      <c r="W299" s="96">
        <f t="shared" si="56"/>
        <v>653907.85</v>
      </c>
      <c r="X299" s="89"/>
      <c r="Y299" s="97">
        <f t="shared" si="57"/>
        <v>156715.25</v>
      </c>
      <c r="Z299" s="97">
        <f t="shared" si="58"/>
        <v>156715.25</v>
      </c>
      <c r="AA299" s="97">
        <f t="shared" si="59"/>
        <v>313430.5</v>
      </c>
    </row>
    <row r="300" spans="1:27" s="19" customFormat="1" ht="26.1" customHeight="1" x14ac:dyDescent="0.2">
      <c r="A300" s="85">
        <v>4747</v>
      </c>
      <c r="B300" s="85" t="s">
        <v>653</v>
      </c>
      <c r="C300" s="85" t="s">
        <v>654</v>
      </c>
      <c r="D300" s="85" t="s">
        <v>65</v>
      </c>
      <c r="E300" s="85" t="s">
        <v>655</v>
      </c>
      <c r="F300" s="85" t="s">
        <v>92</v>
      </c>
      <c r="G300" s="85">
        <v>675922</v>
      </c>
      <c r="H300" s="85">
        <v>1255633178</v>
      </c>
      <c r="I300" s="86" t="s">
        <v>67</v>
      </c>
      <c r="J300" s="85">
        <v>1019201</v>
      </c>
      <c r="K300" s="86" t="s">
        <v>72</v>
      </c>
      <c r="L300" s="86" t="s">
        <v>73</v>
      </c>
      <c r="M300" s="87">
        <v>9059</v>
      </c>
      <c r="N300" s="87">
        <v>21150</v>
      </c>
      <c r="O300" s="102">
        <f t="shared" si="48"/>
        <v>0.42832151300236404</v>
      </c>
      <c r="P300" s="91">
        <f t="shared" si="49"/>
        <v>9059</v>
      </c>
      <c r="Q300" s="92">
        <f t="shared" si="50"/>
        <v>6.6598129759771498E-4</v>
      </c>
      <c r="R300" s="93">
        <f t="shared" si="51"/>
        <v>5.2533386358195834E-4</v>
      </c>
      <c r="S300" s="94">
        <f t="shared" si="52"/>
        <v>316613.5</v>
      </c>
      <c r="T300" s="95">
        <f t="shared" si="53"/>
        <v>85884.94</v>
      </c>
      <c r="U300" s="95">
        <f t="shared" si="54"/>
        <v>128827.41</v>
      </c>
      <c r="V300" s="95">
        <f t="shared" si="55"/>
        <v>117212.71</v>
      </c>
      <c r="W300" s="96">
        <f t="shared" si="56"/>
        <v>648538.55999999994</v>
      </c>
      <c r="X300" s="89"/>
      <c r="Y300" s="97">
        <f t="shared" si="57"/>
        <v>155428.45000000001</v>
      </c>
      <c r="Z300" s="97">
        <f t="shared" si="58"/>
        <v>155428.45000000001</v>
      </c>
      <c r="AA300" s="97">
        <f t="shared" si="59"/>
        <v>310856.90000000002</v>
      </c>
    </row>
    <row r="301" spans="1:27" s="19" customFormat="1" ht="26.1" customHeight="1" x14ac:dyDescent="0.2">
      <c r="A301" s="85">
        <v>4748</v>
      </c>
      <c r="B301" s="85" t="s">
        <v>656</v>
      </c>
      <c r="C301" s="85" t="s">
        <v>657</v>
      </c>
      <c r="D301" s="85" t="s">
        <v>106</v>
      </c>
      <c r="E301" s="85" t="s">
        <v>96</v>
      </c>
      <c r="F301" s="85" t="s">
        <v>92</v>
      </c>
      <c r="G301" s="85">
        <v>675587</v>
      </c>
      <c r="H301" s="85">
        <v>1346292638</v>
      </c>
      <c r="I301" s="86" t="s">
        <v>67</v>
      </c>
      <c r="J301" s="85">
        <v>1030541</v>
      </c>
      <c r="K301" s="86" t="s">
        <v>68</v>
      </c>
      <c r="L301" s="86" t="s">
        <v>69</v>
      </c>
      <c r="M301" s="87">
        <v>20355</v>
      </c>
      <c r="N301" s="87">
        <v>26843</v>
      </c>
      <c r="O301" s="102">
        <f t="shared" si="48"/>
        <v>0.75829825280333796</v>
      </c>
      <c r="P301" s="91">
        <f t="shared" si="49"/>
        <v>20355</v>
      </c>
      <c r="Q301" s="92">
        <f t="shared" si="50"/>
        <v>0</v>
      </c>
      <c r="R301" s="93">
        <f t="shared" si="51"/>
        <v>1.1803919630434664E-3</v>
      </c>
      <c r="S301" s="94">
        <f t="shared" si="52"/>
        <v>0</v>
      </c>
      <c r="T301" s="95">
        <f t="shared" si="53"/>
        <v>192978.03</v>
      </c>
      <c r="U301" s="95">
        <f t="shared" si="54"/>
        <v>289467.05</v>
      </c>
      <c r="V301" s="95">
        <f t="shared" si="55"/>
        <v>0</v>
      </c>
      <c r="W301" s="96">
        <f t="shared" si="56"/>
        <v>482445.07999999996</v>
      </c>
      <c r="X301" s="89"/>
      <c r="Y301" s="97">
        <f t="shared" si="57"/>
        <v>0</v>
      </c>
      <c r="Z301" s="97">
        <f t="shared" si="58"/>
        <v>0</v>
      </c>
      <c r="AA301" s="97">
        <f t="shared" si="59"/>
        <v>0</v>
      </c>
    </row>
    <row r="302" spans="1:27" s="19" customFormat="1" ht="26.1" customHeight="1" x14ac:dyDescent="0.2">
      <c r="A302" s="85">
        <v>4749</v>
      </c>
      <c r="B302" s="85" t="s">
        <v>658</v>
      </c>
      <c r="C302" s="85" t="s">
        <v>334</v>
      </c>
      <c r="D302" s="85" t="s">
        <v>65</v>
      </c>
      <c r="E302" s="85" t="s">
        <v>659</v>
      </c>
      <c r="F302" s="85" t="s">
        <v>100</v>
      </c>
      <c r="G302" s="85">
        <v>675037</v>
      </c>
      <c r="H302" s="85">
        <v>1962975011</v>
      </c>
      <c r="I302" s="86" t="s">
        <v>67</v>
      </c>
      <c r="J302" s="85">
        <v>1030236</v>
      </c>
      <c r="K302" s="86" t="s">
        <v>87</v>
      </c>
      <c r="L302" s="86" t="s">
        <v>88</v>
      </c>
      <c r="M302" s="87">
        <v>10739</v>
      </c>
      <c r="N302" s="87">
        <v>17460</v>
      </c>
      <c r="O302" s="102">
        <f t="shared" si="48"/>
        <v>0.61506300114547541</v>
      </c>
      <c r="P302" s="91">
        <f t="shared" si="49"/>
        <v>10739</v>
      </c>
      <c r="Q302" s="92">
        <f t="shared" si="50"/>
        <v>7.8948815044727462E-4</v>
      </c>
      <c r="R302" s="93">
        <f t="shared" si="51"/>
        <v>6.2275751860102111E-4</v>
      </c>
      <c r="S302" s="94">
        <f t="shared" si="52"/>
        <v>375329.77</v>
      </c>
      <c r="T302" s="95">
        <f t="shared" si="53"/>
        <v>101812.38</v>
      </c>
      <c r="U302" s="95">
        <f t="shared" si="54"/>
        <v>152718.57999999999</v>
      </c>
      <c r="V302" s="95">
        <f t="shared" si="55"/>
        <v>138949.91</v>
      </c>
      <c r="W302" s="96">
        <f t="shared" si="56"/>
        <v>768810.64</v>
      </c>
      <c r="X302" s="89"/>
      <c r="Y302" s="97">
        <f t="shared" si="57"/>
        <v>184252.79999999999</v>
      </c>
      <c r="Z302" s="97">
        <f t="shared" si="58"/>
        <v>184252.79999999999</v>
      </c>
      <c r="AA302" s="97">
        <f t="shared" si="59"/>
        <v>368505.59999999998</v>
      </c>
    </row>
    <row r="303" spans="1:27" s="19" customFormat="1" ht="26.1" customHeight="1" x14ac:dyDescent="0.2">
      <c r="A303" s="85">
        <v>4750</v>
      </c>
      <c r="B303" s="85" t="s">
        <v>660</v>
      </c>
      <c r="C303" s="85" t="s">
        <v>90</v>
      </c>
      <c r="D303" s="85" t="s">
        <v>65</v>
      </c>
      <c r="E303" s="85" t="s">
        <v>397</v>
      </c>
      <c r="F303" s="85" t="s">
        <v>92</v>
      </c>
      <c r="G303" s="85">
        <v>675388</v>
      </c>
      <c r="H303" s="85">
        <v>1891292116</v>
      </c>
      <c r="I303" s="86" t="s">
        <v>67</v>
      </c>
      <c r="J303" s="85">
        <v>1030443</v>
      </c>
      <c r="K303" s="86" t="s">
        <v>87</v>
      </c>
      <c r="L303" s="86" t="s">
        <v>88</v>
      </c>
      <c r="M303" s="87">
        <v>10011</v>
      </c>
      <c r="N303" s="87">
        <v>14724</v>
      </c>
      <c r="O303" s="102">
        <f t="shared" si="48"/>
        <v>0.67991035044824777</v>
      </c>
      <c r="P303" s="91">
        <f t="shared" si="49"/>
        <v>10011</v>
      </c>
      <c r="Q303" s="92">
        <f t="shared" si="50"/>
        <v>7.359685142124654E-4</v>
      </c>
      <c r="R303" s="93">
        <f t="shared" si="51"/>
        <v>5.8054060142609387E-4</v>
      </c>
      <c r="S303" s="94">
        <f t="shared" si="52"/>
        <v>349886.06</v>
      </c>
      <c r="T303" s="95">
        <f t="shared" si="53"/>
        <v>94910.49</v>
      </c>
      <c r="U303" s="95">
        <f t="shared" si="54"/>
        <v>142365.74</v>
      </c>
      <c r="V303" s="95">
        <f t="shared" si="55"/>
        <v>129530.46</v>
      </c>
      <c r="W303" s="96">
        <f t="shared" si="56"/>
        <v>716692.75</v>
      </c>
      <c r="X303" s="89"/>
      <c r="Y303" s="97">
        <f t="shared" si="57"/>
        <v>171762.25</v>
      </c>
      <c r="Z303" s="97">
        <f t="shared" si="58"/>
        <v>171762.25</v>
      </c>
      <c r="AA303" s="97">
        <f t="shared" si="59"/>
        <v>343524.5</v>
      </c>
    </row>
    <row r="304" spans="1:27" s="19" customFormat="1" ht="26.1" customHeight="1" x14ac:dyDescent="0.2">
      <c r="A304" s="85">
        <v>4751</v>
      </c>
      <c r="B304" s="85" t="s">
        <v>661</v>
      </c>
      <c r="C304" s="85" t="s">
        <v>159</v>
      </c>
      <c r="D304" s="85" t="s">
        <v>65</v>
      </c>
      <c r="E304" s="85" t="s">
        <v>580</v>
      </c>
      <c r="F304" s="85" t="s">
        <v>76</v>
      </c>
      <c r="G304" s="85">
        <v>675420</v>
      </c>
      <c r="H304" s="85">
        <v>7603394622</v>
      </c>
      <c r="I304" s="86" t="s">
        <v>67</v>
      </c>
      <c r="J304" s="85">
        <v>1026698</v>
      </c>
      <c r="K304" s="86" t="s">
        <v>72</v>
      </c>
      <c r="L304" s="86" t="s">
        <v>73</v>
      </c>
      <c r="M304" s="87">
        <v>12147</v>
      </c>
      <c r="N304" s="87">
        <v>13823</v>
      </c>
      <c r="O304" s="102">
        <f t="shared" si="48"/>
        <v>0.87875280329884975</v>
      </c>
      <c r="P304" s="91">
        <f t="shared" si="49"/>
        <v>12147</v>
      </c>
      <c r="Q304" s="92">
        <f t="shared" si="50"/>
        <v>8.9299865569261987E-4</v>
      </c>
      <c r="R304" s="93">
        <f t="shared" si="51"/>
        <v>7.0440781995033093E-4</v>
      </c>
      <c r="S304" s="94">
        <f t="shared" si="52"/>
        <v>424539.6</v>
      </c>
      <c r="T304" s="95">
        <f t="shared" si="53"/>
        <v>115161.1</v>
      </c>
      <c r="U304" s="95">
        <f t="shared" si="54"/>
        <v>172741.65</v>
      </c>
      <c r="V304" s="95">
        <f t="shared" si="55"/>
        <v>157167.76</v>
      </c>
      <c r="W304" s="96">
        <f t="shared" si="56"/>
        <v>869610.11</v>
      </c>
      <c r="X304" s="89"/>
      <c r="Y304" s="97">
        <f t="shared" si="57"/>
        <v>208410.35</v>
      </c>
      <c r="Z304" s="97">
        <f t="shared" si="58"/>
        <v>208410.35</v>
      </c>
      <c r="AA304" s="97">
        <f t="shared" si="59"/>
        <v>416820.7</v>
      </c>
    </row>
    <row r="305" spans="1:27" s="19" customFormat="1" ht="26.1" customHeight="1" x14ac:dyDescent="0.2">
      <c r="A305" s="85">
        <v>4753</v>
      </c>
      <c r="B305" s="85" t="s">
        <v>662</v>
      </c>
      <c r="C305" s="85" t="s">
        <v>448</v>
      </c>
      <c r="D305" s="85" t="s">
        <v>65</v>
      </c>
      <c r="E305" s="85" t="s">
        <v>663</v>
      </c>
      <c r="F305" s="85" t="s">
        <v>155</v>
      </c>
      <c r="G305" s="85">
        <v>675394</v>
      </c>
      <c r="H305" s="85">
        <v>1477091429</v>
      </c>
      <c r="I305" s="86" t="s">
        <v>67</v>
      </c>
      <c r="J305" s="85">
        <v>1028691</v>
      </c>
      <c r="K305" s="86" t="s">
        <v>111</v>
      </c>
      <c r="L305" s="86" t="s">
        <v>112</v>
      </c>
      <c r="M305" s="87">
        <v>14882</v>
      </c>
      <c r="N305" s="87">
        <v>26672</v>
      </c>
      <c r="O305" s="102">
        <f t="shared" si="48"/>
        <v>0.55796340731853633</v>
      </c>
      <c r="P305" s="91">
        <f t="shared" si="49"/>
        <v>14882</v>
      </c>
      <c r="Q305" s="92">
        <f t="shared" si="50"/>
        <v>1.0940648714923495E-3</v>
      </c>
      <c r="R305" s="93">
        <f t="shared" si="51"/>
        <v>8.6301121071053139E-4</v>
      </c>
      <c r="S305" s="94">
        <f t="shared" si="52"/>
        <v>520128.29</v>
      </c>
      <c r="T305" s="95">
        <f t="shared" si="53"/>
        <v>141090.6</v>
      </c>
      <c r="U305" s="95">
        <f t="shared" si="54"/>
        <v>211635.89</v>
      </c>
      <c r="V305" s="95">
        <f t="shared" si="55"/>
        <v>192555.42</v>
      </c>
      <c r="W305" s="96">
        <f t="shared" si="56"/>
        <v>1065410.2</v>
      </c>
      <c r="X305" s="89"/>
      <c r="Y305" s="97">
        <f t="shared" si="57"/>
        <v>255335.7</v>
      </c>
      <c r="Z305" s="97">
        <f t="shared" si="58"/>
        <v>255335.7</v>
      </c>
      <c r="AA305" s="97">
        <f t="shared" si="59"/>
        <v>510671.4</v>
      </c>
    </row>
    <row r="306" spans="1:27" s="19" customFormat="1" ht="26.1" customHeight="1" x14ac:dyDescent="0.2">
      <c r="A306" s="85">
        <v>4754</v>
      </c>
      <c r="B306" s="85" t="s">
        <v>664</v>
      </c>
      <c r="C306" s="85" t="s">
        <v>665</v>
      </c>
      <c r="D306" s="85" t="s">
        <v>106</v>
      </c>
      <c r="E306" s="85" t="s">
        <v>86</v>
      </c>
      <c r="F306" s="85" t="s">
        <v>86</v>
      </c>
      <c r="G306" s="85">
        <v>455444</v>
      </c>
      <c r="H306" s="85">
        <v>1033677877</v>
      </c>
      <c r="I306" s="86" t="s">
        <v>67</v>
      </c>
      <c r="J306" s="85">
        <v>1030625</v>
      </c>
      <c r="K306" s="86" t="s">
        <v>68</v>
      </c>
      <c r="L306" s="86" t="s">
        <v>69</v>
      </c>
      <c r="M306" s="87">
        <v>28556</v>
      </c>
      <c r="N306" s="87">
        <v>39388</v>
      </c>
      <c r="O306" s="102">
        <f t="shared" si="48"/>
        <v>0.72499238346704575</v>
      </c>
      <c r="P306" s="91">
        <f t="shared" si="49"/>
        <v>28556</v>
      </c>
      <c r="Q306" s="92">
        <f t="shared" si="50"/>
        <v>0</v>
      </c>
      <c r="R306" s="93">
        <f t="shared" si="51"/>
        <v>1.655970174240689E-3</v>
      </c>
      <c r="S306" s="94">
        <f t="shared" si="52"/>
        <v>0</v>
      </c>
      <c r="T306" s="95">
        <f t="shared" si="53"/>
        <v>270728.59999999998</v>
      </c>
      <c r="U306" s="95">
        <f t="shared" si="54"/>
        <v>406092.9</v>
      </c>
      <c r="V306" s="95">
        <f t="shared" si="55"/>
        <v>0</v>
      </c>
      <c r="W306" s="96">
        <f t="shared" si="56"/>
        <v>676821.5</v>
      </c>
      <c r="X306" s="89"/>
      <c r="Y306" s="97">
        <f t="shared" si="57"/>
        <v>0</v>
      </c>
      <c r="Z306" s="97">
        <f t="shared" si="58"/>
        <v>0</v>
      </c>
      <c r="AA306" s="97">
        <f t="shared" si="59"/>
        <v>0</v>
      </c>
    </row>
    <row r="307" spans="1:27" s="19" customFormat="1" ht="26.1" customHeight="1" x14ac:dyDescent="0.2">
      <c r="A307" s="85">
        <v>4755</v>
      </c>
      <c r="B307" s="85" t="s">
        <v>666</v>
      </c>
      <c r="C307" s="85" t="s">
        <v>64</v>
      </c>
      <c r="D307" s="85" t="s">
        <v>65</v>
      </c>
      <c r="E307" s="85" t="s">
        <v>66</v>
      </c>
      <c r="F307" s="85" t="s">
        <v>66</v>
      </c>
      <c r="G307" s="85">
        <v>455653</v>
      </c>
      <c r="H307" s="85">
        <v>7513686489</v>
      </c>
      <c r="I307" s="86" t="s">
        <v>67</v>
      </c>
      <c r="J307" s="85">
        <v>1027269</v>
      </c>
      <c r="K307" s="86" t="s">
        <v>68</v>
      </c>
      <c r="L307" s="86" t="s">
        <v>69</v>
      </c>
      <c r="M307" s="87">
        <v>40824</v>
      </c>
      <c r="N307" s="87">
        <v>51610</v>
      </c>
      <c r="O307" s="102">
        <f t="shared" si="48"/>
        <v>0.79100949428405343</v>
      </c>
      <c r="P307" s="91">
        <f t="shared" si="49"/>
        <v>40824</v>
      </c>
      <c r="Q307" s="92">
        <f t="shared" si="50"/>
        <v>3.0012165242443E-3</v>
      </c>
      <c r="R307" s="93">
        <f t="shared" si="51"/>
        <v>2.3673948169632263E-3</v>
      </c>
      <c r="S307" s="94">
        <f t="shared" si="52"/>
        <v>1426805.35</v>
      </c>
      <c r="T307" s="95">
        <f t="shared" si="53"/>
        <v>387036.86</v>
      </c>
      <c r="U307" s="95">
        <f t="shared" si="54"/>
        <v>580555.28</v>
      </c>
      <c r="V307" s="95">
        <f t="shared" si="55"/>
        <v>528214.11</v>
      </c>
      <c r="W307" s="96">
        <f t="shared" si="56"/>
        <v>2922611.6</v>
      </c>
      <c r="X307" s="89"/>
      <c r="Y307" s="97">
        <f t="shared" si="57"/>
        <v>700431.72</v>
      </c>
      <c r="Z307" s="97">
        <f t="shared" si="58"/>
        <v>700431.72</v>
      </c>
      <c r="AA307" s="97">
        <f t="shared" si="59"/>
        <v>1400863.44</v>
      </c>
    </row>
    <row r="308" spans="1:27" s="19" customFormat="1" ht="26.1" customHeight="1" x14ac:dyDescent="0.2">
      <c r="A308" s="85">
        <v>4756</v>
      </c>
      <c r="B308" s="85" t="s">
        <v>667</v>
      </c>
      <c r="C308" s="85" t="s">
        <v>668</v>
      </c>
      <c r="D308" s="85" t="s">
        <v>65</v>
      </c>
      <c r="E308" s="85" t="s">
        <v>285</v>
      </c>
      <c r="F308" s="85" t="s">
        <v>80</v>
      </c>
      <c r="G308" s="85">
        <v>675061</v>
      </c>
      <c r="H308" s="85">
        <v>7508087982</v>
      </c>
      <c r="I308" s="86" t="s">
        <v>67</v>
      </c>
      <c r="J308" s="85">
        <v>1020877</v>
      </c>
      <c r="K308" s="86" t="s">
        <v>87</v>
      </c>
      <c r="L308" s="86" t="s">
        <v>88</v>
      </c>
      <c r="M308" s="87">
        <v>9237</v>
      </c>
      <c r="N308" s="87">
        <v>14924</v>
      </c>
      <c r="O308" s="102">
        <f t="shared" si="48"/>
        <v>0.6189359421066738</v>
      </c>
      <c r="P308" s="91">
        <f t="shared" si="49"/>
        <v>9237</v>
      </c>
      <c r="Q308" s="92">
        <f t="shared" si="50"/>
        <v>6.790671427210612E-4</v>
      </c>
      <c r="R308" s="93">
        <f t="shared" si="51"/>
        <v>5.3565613179231146E-4</v>
      </c>
      <c r="S308" s="94">
        <f t="shared" si="52"/>
        <v>322834.63</v>
      </c>
      <c r="T308" s="95">
        <f t="shared" si="53"/>
        <v>87572.49</v>
      </c>
      <c r="U308" s="95">
        <f t="shared" si="54"/>
        <v>131358.74</v>
      </c>
      <c r="V308" s="95">
        <f t="shared" si="55"/>
        <v>119515.82</v>
      </c>
      <c r="W308" s="96">
        <f t="shared" si="56"/>
        <v>661281.67999999993</v>
      </c>
      <c r="X308" s="89"/>
      <c r="Y308" s="97">
        <f t="shared" si="57"/>
        <v>158482.46</v>
      </c>
      <c r="Z308" s="97">
        <f t="shared" si="58"/>
        <v>158482.46</v>
      </c>
      <c r="AA308" s="97">
        <f t="shared" si="59"/>
        <v>316964.92</v>
      </c>
    </row>
    <row r="309" spans="1:27" s="19" customFormat="1" ht="26.1" customHeight="1" x14ac:dyDescent="0.2">
      <c r="A309" s="85">
        <v>4758</v>
      </c>
      <c r="B309" s="85" t="s">
        <v>669</v>
      </c>
      <c r="C309" s="85" t="s">
        <v>109</v>
      </c>
      <c r="D309" s="85" t="s">
        <v>65</v>
      </c>
      <c r="E309" s="85" t="s">
        <v>670</v>
      </c>
      <c r="F309" s="85" t="s">
        <v>195</v>
      </c>
      <c r="G309" s="85">
        <v>455528</v>
      </c>
      <c r="H309" s="85">
        <v>1649391004</v>
      </c>
      <c r="I309" s="86" t="s">
        <v>67</v>
      </c>
      <c r="J309" s="85">
        <v>1026577</v>
      </c>
      <c r="K309" s="86" t="s">
        <v>111</v>
      </c>
      <c r="L309" s="86" t="s">
        <v>112</v>
      </c>
      <c r="M309" s="87">
        <v>39364</v>
      </c>
      <c r="N309" s="87">
        <v>47814</v>
      </c>
      <c r="O309" s="102">
        <f t="shared" si="48"/>
        <v>0.82327351821642192</v>
      </c>
      <c r="P309" s="91">
        <f t="shared" si="49"/>
        <v>39364</v>
      </c>
      <c r="Q309" s="92">
        <f t="shared" si="50"/>
        <v>2.8938831878393256E-3</v>
      </c>
      <c r="R309" s="93">
        <f t="shared" si="51"/>
        <v>2.2827290215299933E-3</v>
      </c>
      <c r="S309" s="94">
        <f t="shared" si="52"/>
        <v>1375778.11</v>
      </c>
      <c r="T309" s="95">
        <f t="shared" si="53"/>
        <v>373195.15</v>
      </c>
      <c r="U309" s="95">
        <f t="shared" si="54"/>
        <v>559792.72</v>
      </c>
      <c r="V309" s="95">
        <f t="shared" si="55"/>
        <v>509323.44</v>
      </c>
      <c r="W309" s="96">
        <f t="shared" si="56"/>
        <v>2818089.4200000004</v>
      </c>
      <c r="X309" s="89"/>
      <c r="Y309" s="97">
        <f t="shared" si="57"/>
        <v>675381.98</v>
      </c>
      <c r="Z309" s="97">
        <f t="shared" si="58"/>
        <v>675381.98</v>
      </c>
      <c r="AA309" s="97">
        <f t="shared" si="59"/>
        <v>1350763.96</v>
      </c>
    </row>
    <row r="310" spans="1:27" s="19" customFormat="1" ht="26.1" customHeight="1" x14ac:dyDescent="0.2">
      <c r="A310" s="85">
        <v>4759</v>
      </c>
      <c r="B310" s="85" t="s">
        <v>671</v>
      </c>
      <c r="C310" s="85" t="s">
        <v>85</v>
      </c>
      <c r="D310" s="85" t="s">
        <v>65</v>
      </c>
      <c r="E310" s="85" t="s">
        <v>672</v>
      </c>
      <c r="F310" s="85" t="s">
        <v>92</v>
      </c>
      <c r="G310" s="85">
        <v>675071</v>
      </c>
      <c r="H310" s="85">
        <v>1255372488</v>
      </c>
      <c r="I310" s="86" t="s">
        <v>67</v>
      </c>
      <c r="J310" s="85">
        <v>1030480</v>
      </c>
      <c r="K310" s="86" t="s">
        <v>87</v>
      </c>
      <c r="L310" s="86" t="s">
        <v>88</v>
      </c>
      <c r="M310" s="87">
        <v>8302</v>
      </c>
      <c r="N310" s="87">
        <v>17283</v>
      </c>
      <c r="O310" s="102">
        <f t="shared" si="48"/>
        <v>0.48035641960307818</v>
      </c>
      <c r="P310" s="91">
        <f t="shared" si="49"/>
        <v>8302</v>
      </c>
      <c r="Q310" s="92">
        <f t="shared" si="50"/>
        <v>6.1032969783157405E-4</v>
      </c>
      <c r="R310" s="93">
        <f t="shared" si="51"/>
        <v>4.8143522855253541E-4</v>
      </c>
      <c r="S310" s="94">
        <f t="shared" si="52"/>
        <v>290156.23</v>
      </c>
      <c r="T310" s="95">
        <f t="shared" si="53"/>
        <v>78708.11</v>
      </c>
      <c r="U310" s="95">
        <f t="shared" si="54"/>
        <v>118062.17</v>
      </c>
      <c r="V310" s="95">
        <f t="shared" si="55"/>
        <v>107418.03</v>
      </c>
      <c r="W310" s="96">
        <f t="shared" si="56"/>
        <v>594344.53999999992</v>
      </c>
      <c r="X310" s="89"/>
      <c r="Y310" s="97">
        <f t="shared" si="57"/>
        <v>142440.32999999999</v>
      </c>
      <c r="Z310" s="97">
        <f t="shared" si="58"/>
        <v>142440.32999999999</v>
      </c>
      <c r="AA310" s="97">
        <f t="shared" si="59"/>
        <v>284880.65999999997</v>
      </c>
    </row>
    <row r="311" spans="1:27" s="19" customFormat="1" ht="26.1" customHeight="1" x14ac:dyDescent="0.2">
      <c r="A311" s="85">
        <v>4768</v>
      </c>
      <c r="B311" s="85" t="s">
        <v>673</v>
      </c>
      <c r="C311" s="85" t="s">
        <v>674</v>
      </c>
      <c r="D311" s="85" t="s">
        <v>106</v>
      </c>
      <c r="E311" s="85" t="s">
        <v>675</v>
      </c>
      <c r="F311" s="85" t="s">
        <v>80</v>
      </c>
      <c r="G311" s="85">
        <v>675373</v>
      </c>
      <c r="H311" s="85">
        <v>1346874807</v>
      </c>
      <c r="I311" s="86" t="s">
        <v>67</v>
      </c>
      <c r="J311" s="85">
        <v>1031021</v>
      </c>
      <c r="K311" s="86" t="s">
        <v>93</v>
      </c>
      <c r="L311" s="86" t="s">
        <v>73</v>
      </c>
      <c r="M311" s="87">
        <v>8827</v>
      </c>
      <c r="N311" s="87">
        <v>10879</v>
      </c>
      <c r="O311" s="102">
        <f t="shared" si="48"/>
        <v>0.81137972240095602</v>
      </c>
      <c r="P311" s="91">
        <f t="shared" si="49"/>
        <v>11758.594890510949</v>
      </c>
      <c r="Q311" s="92">
        <f t="shared" si="50"/>
        <v>0</v>
      </c>
      <c r="R311" s="93">
        <f t="shared" si="51"/>
        <v>6.8188410245360312E-4</v>
      </c>
      <c r="S311" s="94">
        <f t="shared" si="52"/>
        <v>0</v>
      </c>
      <c r="T311" s="95">
        <f t="shared" si="53"/>
        <v>111478.78</v>
      </c>
      <c r="U311" s="95">
        <f t="shared" si="54"/>
        <v>167218.17000000001</v>
      </c>
      <c r="V311" s="95">
        <f t="shared" si="55"/>
        <v>0</v>
      </c>
      <c r="W311" s="96">
        <f t="shared" si="56"/>
        <v>278696.95</v>
      </c>
      <c r="X311" s="89"/>
      <c r="Y311" s="97">
        <f t="shared" si="57"/>
        <v>0</v>
      </c>
      <c r="Z311" s="97">
        <f t="shared" si="58"/>
        <v>0</v>
      </c>
      <c r="AA311" s="97">
        <f t="shared" si="59"/>
        <v>0</v>
      </c>
    </row>
    <row r="312" spans="1:27" s="19" customFormat="1" ht="26.1" customHeight="1" x14ac:dyDescent="0.2">
      <c r="A312" s="85">
        <v>4769</v>
      </c>
      <c r="B312" s="85" t="s">
        <v>676</v>
      </c>
      <c r="C312" s="85" t="s">
        <v>71</v>
      </c>
      <c r="D312" s="85" t="s">
        <v>65</v>
      </c>
      <c r="E312" s="85" t="s">
        <v>206</v>
      </c>
      <c r="F312" s="85" t="s">
        <v>100</v>
      </c>
      <c r="G312" s="85">
        <v>675051</v>
      </c>
      <c r="H312" s="85">
        <v>1760013809</v>
      </c>
      <c r="I312" s="86" t="s">
        <v>81</v>
      </c>
      <c r="J312" s="85">
        <v>1025917</v>
      </c>
      <c r="K312" s="86" t="s">
        <v>72</v>
      </c>
      <c r="L312" s="86" t="s">
        <v>73</v>
      </c>
      <c r="M312" s="87">
        <v>11016</v>
      </c>
      <c r="N312" s="87">
        <v>15005</v>
      </c>
      <c r="O312" s="102">
        <f t="shared" si="48"/>
        <v>0.73415528157280907</v>
      </c>
      <c r="P312" s="91">
        <f t="shared" si="49"/>
        <v>11016</v>
      </c>
      <c r="Q312" s="92">
        <f t="shared" si="50"/>
        <v>8.0985207797068417E-4</v>
      </c>
      <c r="R312" s="93">
        <f t="shared" si="51"/>
        <v>6.3882082362499753E-4</v>
      </c>
      <c r="S312" s="94">
        <f t="shared" si="52"/>
        <v>385010.97</v>
      </c>
      <c r="T312" s="95">
        <f t="shared" si="53"/>
        <v>104438.52</v>
      </c>
      <c r="U312" s="95">
        <f t="shared" si="54"/>
        <v>156657.78</v>
      </c>
      <c r="V312" s="95">
        <f t="shared" si="55"/>
        <v>142533.97</v>
      </c>
      <c r="W312" s="96">
        <f t="shared" si="56"/>
        <v>788641.24</v>
      </c>
      <c r="X312" s="89"/>
      <c r="Y312" s="97">
        <f t="shared" si="57"/>
        <v>189005.38</v>
      </c>
      <c r="Z312" s="97">
        <f t="shared" si="58"/>
        <v>189005.38</v>
      </c>
      <c r="AA312" s="97">
        <f t="shared" si="59"/>
        <v>378010.76</v>
      </c>
    </row>
    <row r="313" spans="1:27" s="19" customFormat="1" ht="26.1" customHeight="1" x14ac:dyDescent="0.2">
      <c r="A313" s="85">
        <v>4770</v>
      </c>
      <c r="B313" s="85" t="s">
        <v>677</v>
      </c>
      <c r="C313" s="85" t="s">
        <v>677</v>
      </c>
      <c r="D313" s="85" t="s">
        <v>106</v>
      </c>
      <c r="E313" s="85" t="s">
        <v>103</v>
      </c>
      <c r="F313" s="85" t="s">
        <v>103</v>
      </c>
      <c r="G313" s="85">
        <v>675977</v>
      </c>
      <c r="H313" s="85">
        <v>1013519834</v>
      </c>
      <c r="I313" s="86" t="s">
        <v>67</v>
      </c>
      <c r="J313" s="85">
        <v>1003207</v>
      </c>
      <c r="K313" s="86" t="s">
        <v>72</v>
      </c>
      <c r="L313" s="86" t="s">
        <v>73</v>
      </c>
      <c r="M313" s="87">
        <v>16861</v>
      </c>
      <c r="N313" s="87">
        <v>20751</v>
      </c>
      <c r="O313" s="102">
        <f t="shared" si="48"/>
        <v>0.81253915473953064</v>
      </c>
      <c r="P313" s="91">
        <f t="shared" si="49"/>
        <v>16861</v>
      </c>
      <c r="Q313" s="92">
        <f t="shared" si="50"/>
        <v>0</v>
      </c>
      <c r="R313" s="93">
        <f t="shared" si="51"/>
        <v>9.7777395671215365E-4</v>
      </c>
      <c r="S313" s="94">
        <f t="shared" si="52"/>
        <v>0</v>
      </c>
      <c r="T313" s="95">
        <f t="shared" si="53"/>
        <v>159852.74</v>
      </c>
      <c r="U313" s="95">
        <f t="shared" si="54"/>
        <v>239779.12</v>
      </c>
      <c r="V313" s="95">
        <f t="shared" si="55"/>
        <v>0</v>
      </c>
      <c r="W313" s="96">
        <f t="shared" si="56"/>
        <v>399631.86</v>
      </c>
      <c r="X313" s="89"/>
      <c r="Y313" s="97">
        <f t="shared" si="57"/>
        <v>0</v>
      </c>
      <c r="Z313" s="97">
        <f t="shared" si="58"/>
        <v>0</v>
      </c>
      <c r="AA313" s="97">
        <f t="shared" si="59"/>
        <v>0</v>
      </c>
    </row>
    <row r="314" spans="1:27" s="19" customFormat="1" ht="26.1" customHeight="1" x14ac:dyDescent="0.2">
      <c r="A314" s="85">
        <v>4771</v>
      </c>
      <c r="B314" s="85" t="s">
        <v>678</v>
      </c>
      <c r="C314" s="85" t="s">
        <v>75</v>
      </c>
      <c r="D314" s="85" t="s">
        <v>65</v>
      </c>
      <c r="E314" s="85" t="s">
        <v>427</v>
      </c>
      <c r="F314" s="85" t="s">
        <v>100</v>
      </c>
      <c r="G314" s="85">
        <v>455855</v>
      </c>
      <c r="H314" s="85">
        <v>1376061747</v>
      </c>
      <c r="I314" s="86" t="s">
        <v>67</v>
      </c>
      <c r="J314" s="85">
        <v>1029071</v>
      </c>
      <c r="K314" s="86" t="s">
        <v>72</v>
      </c>
      <c r="L314" s="86" t="s">
        <v>679</v>
      </c>
      <c r="M314" s="87">
        <v>19363</v>
      </c>
      <c r="N314" s="87">
        <v>25638</v>
      </c>
      <c r="O314" s="102">
        <f t="shared" si="48"/>
        <v>0.75524611904204697</v>
      </c>
      <c r="P314" s="91">
        <f t="shared" si="49"/>
        <v>21160.164670658683</v>
      </c>
      <c r="Q314" s="92">
        <f t="shared" si="50"/>
        <v>1.5556103239592223E-3</v>
      </c>
      <c r="R314" s="93">
        <f t="shared" si="51"/>
        <v>1.2270836803695312E-3</v>
      </c>
      <c r="S314" s="94">
        <f t="shared" si="52"/>
        <v>739551.15</v>
      </c>
      <c r="T314" s="95">
        <f t="shared" si="53"/>
        <v>200611.49</v>
      </c>
      <c r="U314" s="95">
        <f t="shared" si="54"/>
        <v>300917.24</v>
      </c>
      <c r="V314" s="95">
        <f t="shared" si="55"/>
        <v>273787.42</v>
      </c>
      <c r="W314" s="96">
        <f t="shared" si="56"/>
        <v>1514867.2999999998</v>
      </c>
      <c r="X314" s="89"/>
      <c r="Y314" s="97">
        <f t="shared" si="57"/>
        <v>363052.38</v>
      </c>
      <c r="Z314" s="97">
        <f t="shared" si="58"/>
        <v>363052.38</v>
      </c>
      <c r="AA314" s="97">
        <f t="shared" si="59"/>
        <v>726104.76</v>
      </c>
    </row>
    <row r="315" spans="1:27" s="19" customFormat="1" ht="26.1" customHeight="1" x14ac:dyDescent="0.2">
      <c r="A315" s="85">
        <v>4772</v>
      </c>
      <c r="B315" s="85" t="s">
        <v>680</v>
      </c>
      <c r="C315" s="85" t="s">
        <v>137</v>
      </c>
      <c r="D315" s="85" t="s">
        <v>65</v>
      </c>
      <c r="E315" s="85" t="s">
        <v>463</v>
      </c>
      <c r="F315" s="85" t="s">
        <v>80</v>
      </c>
      <c r="G315" s="85">
        <v>455724</v>
      </c>
      <c r="H315" s="85">
        <v>7416031205</v>
      </c>
      <c r="I315" s="86" t="s">
        <v>67</v>
      </c>
      <c r="J315" s="85">
        <v>1026703</v>
      </c>
      <c r="K315" s="86" t="s">
        <v>111</v>
      </c>
      <c r="L315" s="86" t="s">
        <v>112</v>
      </c>
      <c r="M315" s="87">
        <v>20825</v>
      </c>
      <c r="N315" s="87">
        <v>30540</v>
      </c>
      <c r="O315" s="102">
        <f t="shared" si="48"/>
        <v>0.68189259986902429</v>
      </c>
      <c r="P315" s="91">
        <f t="shared" si="49"/>
        <v>20825</v>
      </c>
      <c r="Q315" s="92">
        <f t="shared" si="50"/>
        <v>1.5309703634476669E-3</v>
      </c>
      <c r="R315" s="93">
        <f t="shared" si="51"/>
        <v>1.2076473903404662E-3</v>
      </c>
      <c r="S315" s="94">
        <f t="shared" si="52"/>
        <v>727837.09</v>
      </c>
      <c r="T315" s="95">
        <f t="shared" si="53"/>
        <v>197433.92</v>
      </c>
      <c r="U315" s="95">
        <f t="shared" si="54"/>
        <v>296150.89</v>
      </c>
      <c r="V315" s="95">
        <f t="shared" si="55"/>
        <v>269450.78000000003</v>
      </c>
      <c r="W315" s="96">
        <f t="shared" si="56"/>
        <v>1490872.68</v>
      </c>
      <c r="X315" s="89"/>
      <c r="Y315" s="97">
        <f t="shared" si="57"/>
        <v>357301.84</v>
      </c>
      <c r="Z315" s="97">
        <f t="shared" si="58"/>
        <v>357301.84</v>
      </c>
      <c r="AA315" s="97">
        <f t="shared" si="59"/>
        <v>714603.68</v>
      </c>
    </row>
    <row r="316" spans="1:27" s="19" customFormat="1" ht="26.1" customHeight="1" x14ac:dyDescent="0.2">
      <c r="A316" s="85">
        <v>4773</v>
      </c>
      <c r="B316" s="85" t="s">
        <v>681</v>
      </c>
      <c r="C316" s="85" t="s">
        <v>255</v>
      </c>
      <c r="D316" s="85" t="s">
        <v>65</v>
      </c>
      <c r="E316" s="85" t="s">
        <v>682</v>
      </c>
      <c r="F316" s="85" t="s">
        <v>80</v>
      </c>
      <c r="G316" s="85">
        <v>675279</v>
      </c>
      <c r="H316" s="85">
        <v>7512283494</v>
      </c>
      <c r="I316" s="86" t="s">
        <v>67</v>
      </c>
      <c r="J316" s="85">
        <v>1028815</v>
      </c>
      <c r="K316" s="86" t="s">
        <v>68</v>
      </c>
      <c r="L316" s="86" t="s">
        <v>69</v>
      </c>
      <c r="M316" s="87">
        <v>7255</v>
      </c>
      <c r="N316" s="87">
        <v>14649</v>
      </c>
      <c r="O316" s="102">
        <f t="shared" si="48"/>
        <v>0.49525564884975082</v>
      </c>
      <c r="P316" s="91">
        <f t="shared" si="49"/>
        <v>7255</v>
      </c>
      <c r="Q316" s="92">
        <f t="shared" si="50"/>
        <v>5.333584627521163E-4</v>
      </c>
      <c r="R316" s="93">
        <f t="shared" si="51"/>
        <v>4.2071941497815515E-4</v>
      </c>
      <c r="S316" s="94">
        <f t="shared" si="52"/>
        <v>253563.41</v>
      </c>
      <c r="T316" s="95">
        <f t="shared" si="53"/>
        <v>68781.899999999994</v>
      </c>
      <c r="U316" s="95">
        <f t="shared" si="54"/>
        <v>103172.85</v>
      </c>
      <c r="V316" s="95">
        <f t="shared" si="55"/>
        <v>93871.09</v>
      </c>
      <c r="W316" s="96">
        <f t="shared" si="56"/>
        <v>519389.25</v>
      </c>
      <c r="X316" s="89"/>
      <c r="Y316" s="97">
        <f t="shared" si="57"/>
        <v>124476.58</v>
      </c>
      <c r="Z316" s="97">
        <f t="shared" si="58"/>
        <v>124476.58</v>
      </c>
      <c r="AA316" s="97">
        <f t="shared" si="59"/>
        <v>248953.16</v>
      </c>
    </row>
    <row r="317" spans="1:27" s="19" customFormat="1" ht="26.1" customHeight="1" x14ac:dyDescent="0.2">
      <c r="A317" s="85">
        <v>4774</v>
      </c>
      <c r="B317" s="85" t="s">
        <v>683</v>
      </c>
      <c r="C317" s="85" t="s">
        <v>684</v>
      </c>
      <c r="D317" s="85" t="s">
        <v>106</v>
      </c>
      <c r="E317" s="85" t="s">
        <v>76</v>
      </c>
      <c r="F317" s="85" t="s">
        <v>76</v>
      </c>
      <c r="G317" s="85">
        <v>455682</v>
      </c>
      <c r="H317" s="85">
        <v>6218288591</v>
      </c>
      <c r="I317" s="86" t="s">
        <v>67</v>
      </c>
      <c r="J317" s="85">
        <v>1001790</v>
      </c>
      <c r="K317" s="86" t="s">
        <v>72</v>
      </c>
      <c r="L317" s="86" t="s">
        <v>73</v>
      </c>
      <c r="M317" s="87">
        <v>30360</v>
      </c>
      <c r="N317" s="87">
        <v>40854</v>
      </c>
      <c r="O317" s="102">
        <f t="shared" si="48"/>
        <v>0.74313408723747976</v>
      </c>
      <c r="P317" s="91">
        <f t="shared" si="49"/>
        <v>30359.999999999996</v>
      </c>
      <c r="Q317" s="92">
        <f t="shared" si="50"/>
        <v>0</v>
      </c>
      <c r="R317" s="93">
        <f t="shared" si="51"/>
        <v>1.7605846228444921E-3</v>
      </c>
      <c r="S317" s="94">
        <f t="shared" si="52"/>
        <v>0</v>
      </c>
      <c r="T317" s="95">
        <f t="shared" si="53"/>
        <v>287831.64</v>
      </c>
      <c r="U317" s="95">
        <f t="shared" si="54"/>
        <v>431747.46</v>
      </c>
      <c r="V317" s="95">
        <f t="shared" si="55"/>
        <v>0</v>
      </c>
      <c r="W317" s="96">
        <f t="shared" si="56"/>
        <v>719579.10000000009</v>
      </c>
      <c r="X317" s="89"/>
      <c r="Y317" s="97">
        <f t="shared" si="57"/>
        <v>0</v>
      </c>
      <c r="Z317" s="97">
        <f t="shared" si="58"/>
        <v>0</v>
      </c>
      <c r="AA317" s="97">
        <f t="shared" si="59"/>
        <v>0</v>
      </c>
    </row>
    <row r="318" spans="1:27" s="19" customFormat="1" ht="26.1" customHeight="1" x14ac:dyDescent="0.2">
      <c r="A318" s="85">
        <v>4775</v>
      </c>
      <c r="B318" s="85" t="s">
        <v>685</v>
      </c>
      <c r="C318" s="85" t="s">
        <v>119</v>
      </c>
      <c r="D318" s="85" t="s">
        <v>65</v>
      </c>
      <c r="E318" s="85" t="s">
        <v>686</v>
      </c>
      <c r="F318" s="85" t="s">
        <v>135</v>
      </c>
      <c r="G318" s="85">
        <v>675564</v>
      </c>
      <c r="H318" s="85">
        <v>1669893871</v>
      </c>
      <c r="I318" s="86" t="s">
        <v>67</v>
      </c>
      <c r="J318" s="85">
        <v>1025635</v>
      </c>
      <c r="K318" s="86" t="s">
        <v>68</v>
      </c>
      <c r="L318" s="86" t="s">
        <v>69</v>
      </c>
      <c r="M318" s="87">
        <v>7321</v>
      </c>
      <c r="N318" s="87">
        <v>15437</v>
      </c>
      <c r="O318" s="102">
        <f t="shared" si="48"/>
        <v>0.47425017814342163</v>
      </c>
      <c r="P318" s="91">
        <f t="shared" si="49"/>
        <v>7321</v>
      </c>
      <c r="Q318" s="92">
        <f t="shared" si="50"/>
        <v>5.3821051768549193E-4</v>
      </c>
      <c r="R318" s="93">
        <f t="shared" si="51"/>
        <v>4.2454677285390407E-4</v>
      </c>
      <c r="S318" s="94">
        <f t="shared" si="52"/>
        <v>255870.12</v>
      </c>
      <c r="T318" s="95">
        <f t="shared" si="53"/>
        <v>69407.62</v>
      </c>
      <c r="U318" s="95">
        <f t="shared" si="54"/>
        <v>104111.44</v>
      </c>
      <c r="V318" s="95">
        <f t="shared" si="55"/>
        <v>94725.05</v>
      </c>
      <c r="W318" s="96">
        <f t="shared" si="56"/>
        <v>524114.23</v>
      </c>
      <c r="X318" s="89"/>
      <c r="Y318" s="97">
        <f t="shared" si="57"/>
        <v>125608.97</v>
      </c>
      <c r="Z318" s="97">
        <f t="shared" si="58"/>
        <v>125608.97</v>
      </c>
      <c r="AA318" s="97">
        <f t="shared" si="59"/>
        <v>251217.94</v>
      </c>
    </row>
    <row r="319" spans="1:27" s="19" customFormat="1" ht="26.1" customHeight="1" x14ac:dyDescent="0.2">
      <c r="A319" s="85">
        <v>4776</v>
      </c>
      <c r="B319" s="85" t="s">
        <v>687</v>
      </c>
      <c r="C319" s="85" t="s">
        <v>688</v>
      </c>
      <c r="D319" s="85" t="s">
        <v>106</v>
      </c>
      <c r="E319" s="85" t="s">
        <v>120</v>
      </c>
      <c r="F319" s="85" t="s">
        <v>92</v>
      </c>
      <c r="G319" s="85">
        <v>455489</v>
      </c>
      <c r="H319" s="85">
        <v>1861445397</v>
      </c>
      <c r="I319" s="86" t="s">
        <v>67</v>
      </c>
      <c r="J319" s="85">
        <v>1030497</v>
      </c>
      <c r="K319" s="86" t="s">
        <v>68</v>
      </c>
      <c r="L319" s="86" t="s">
        <v>69</v>
      </c>
      <c r="M319" s="87">
        <v>23585</v>
      </c>
      <c r="N319" s="87">
        <v>28209</v>
      </c>
      <c r="O319" s="102">
        <f t="shared" si="48"/>
        <v>0.83608068346981457</v>
      </c>
      <c r="P319" s="91">
        <f t="shared" si="49"/>
        <v>23585</v>
      </c>
      <c r="Q319" s="92">
        <f t="shared" si="50"/>
        <v>0</v>
      </c>
      <c r="R319" s="93">
        <f t="shared" si="51"/>
        <v>1.3677005378717835E-3</v>
      </c>
      <c r="S319" s="94">
        <f t="shared" si="52"/>
        <v>0</v>
      </c>
      <c r="T319" s="95">
        <f t="shared" si="53"/>
        <v>223600.44</v>
      </c>
      <c r="U319" s="95">
        <f t="shared" si="54"/>
        <v>335400.65999999997</v>
      </c>
      <c r="V319" s="95">
        <f t="shared" si="55"/>
        <v>0</v>
      </c>
      <c r="W319" s="96">
        <f t="shared" si="56"/>
        <v>559001.1</v>
      </c>
      <c r="X319" s="89"/>
      <c r="Y319" s="97">
        <f t="shared" si="57"/>
        <v>0</v>
      </c>
      <c r="Z319" s="97">
        <f t="shared" si="58"/>
        <v>0</v>
      </c>
      <c r="AA319" s="97">
        <f t="shared" si="59"/>
        <v>0</v>
      </c>
    </row>
    <row r="320" spans="1:27" s="19" customFormat="1" ht="26.1" customHeight="1" x14ac:dyDescent="0.2">
      <c r="A320" s="85">
        <v>4777</v>
      </c>
      <c r="B320" s="85" t="s">
        <v>689</v>
      </c>
      <c r="C320" s="85" t="s">
        <v>124</v>
      </c>
      <c r="D320" s="85" t="s">
        <v>65</v>
      </c>
      <c r="E320" s="85" t="s">
        <v>246</v>
      </c>
      <c r="F320" s="85" t="s">
        <v>100</v>
      </c>
      <c r="G320" s="85">
        <v>675597</v>
      </c>
      <c r="H320" s="85">
        <v>1932742616</v>
      </c>
      <c r="I320" s="86" t="s">
        <v>67</v>
      </c>
      <c r="J320" s="85">
        <v>1030853</v>
      </c>
      <c r="K320" s="86" t="s">
        <v>690</v>
      </c>
      <c r="L320" s="86" t="s">
        <v>112</v>
      </c>
      <c r="M320" s="87">
        <v>5724</v>
      </c>
      <c r="N320" s="87">
        <v>10847</v>
      </c>
      <c r="O320" s="102">
        <f t="shared" si="48"/>
        <v>0.52770351249193326</v>
      </c>
      <c r="P320" s="91">
        <f t="shared" si="49"/>
        <v>9855</v>
      </c>
      <c r="Q320" s="92">
        <f t="shared" si="50"/>
        <v>7.2450002073357772E-4</v>
      </c>
      <c r="R320" s="93">
        <f t="shared" si="51"/>
        <v>5.7149411917432381E-4</v>
      </c>
      <c r="S320" s="94">
        <f t="shared" si="52"/>
        <v>344433.83</v>
      </c>
      <c r="T320" s="95">
        <f t="shared" si="53"/>
        <v>93431.52</v>
      </c>
      <c r="U320" s="95">
        <f t="shared" si="54"/>
        <v>140147.26999999999</v>
      </c>
      <c r="V320" s="95">
        <f t="shared" si="55"/>
        <v>127512</v>
      </c>
      <c r="W320" s="96">
        <f t="shared" si="56"/>
        <v>705524.62</v>
      </c>
      <c r="X320" s="89"/>
      <c r="Y320" s="97">
        <f t="shared" si="57"/>
        <v>169085.7</v>
      </c>
      <c r="Z320" s="97">
        <f t="shared" si="58"/>
        <v>169085.7</v>
      </c>
      <c r="AA320" s="97">
        <f t="shared" si="59"/>
        <v>338171.4</v>
      </c>
    </row>
    <row r="321" spans="1:27" s="19" customFormat="1" ht="26.1" customHeight="1" x14ac:dyDescent="0.2">
      <c r="A321" s="85">
        <v>4778</v>
      </c>
      <c r="B321" s="85" t="s">
        <v>691</v>
      </c>
      <c r="C321" s="85" t="s">
        <v>692</v>
      </c>
      <c r="D321" s="85" t="s">
        <v>106</v>
      </c>
      <c r="E321" s="85" t="s">
        <v>693</v>
      </c>
      <c r="F321" s="85" t="s">
        <v>100</v>
      </c>
      <c r="G321" s="85">
        <v>676172</v>
      </c>
      <c r="H321" s="85">
        <v>1689824526</v>
      </c>
      <c r="I321" s="86" t="s">
        <v>67</v>
      </c>
      <c r="J321" s="85">
        <v>1016370</v>
      </c>
      <c r="K321" s="86" t="s">
        <v>68</v>
      </c>
      <c r="L321" s="86" t="s">
        <v>69</v>
      </c>
      <c r="M321" s="87">
        <v>10247</v>
      </c>
      <c r="N321" s="87">
        <v>15171</v>
      </c>
      <c r="O321" s="102">
        <f t="shared" si="48"/>
        <v>0.67543339265704305</v>
      </c>
      <c r="P321" s="91">
        <f t="shared" si="49"/>
        <v>10247</v>
      </c>
      <c r="Q321" s="92">
        <f t="shared" si="50"/>
        <v>0</v>
      </c>
      <c r="R321" s="93">
        <f t="shared" si="51"/>
        <v>5.9422630534543849E-4</v>
      </c>
      <c r="S321" s="94">
        <f t="shared" si="52"/>
        <v>0</v>
      </c>
      <c r="T321" s="95">
        <f t="shared" si="53"/>
        <v>97147.92</v>
      </c>
      <c r="U321" s="95">
        <f t="shared" si="54"/>
        <v>145721.88</v>
      </c>
      <c r="V321" s="95">
        <f t="shared" si="55"/>
        <v>0</v>
      </c>
      <c r="W321" s="96">
        <f t="shared" si="56"/>
        <v>242869.8</v>
      </c>
      <c r="X321" s="89"/>
      <c r="Y321" s="97">
        <f t="shared" si="57"/>
        <v>0</v>
      </c>
      <c r="Z321" s="97">
        <f t="shared" si="58"/>
        <v>0</v>
      </c>
      <c r="AA321" s="97">
        <f t="shared" si="59"/>
        <v>0</v>
      </c>
    </row>
    <row r="322" spans="1:27" s="19" customFormat="1" ht="26.1" customHeight="1" x14ac:dyDescent="0.2">
      <c r="A322" s="85">
        <v>4780</v>
      </c>
      <c r="B322" s="85" t="s">
        <v>694</v>
      </c>
      <c r="C322" s="85" t="s">
        <v>119</v>
      </c>
      <c r="D322" s="85" t="s">
        <v>65</v>
      </c>
      <c r="E322" s="85" t="s">
        <v>103</v>
      </c>
      <c r="F322" s="85" t="s">
        <v>103</v>
      </c>
      <c r="G322" s="85">
        <v>455457</v>
      </c>
      <c r="H322" s="85">
        <v>1619467842</v>
      </c>
      <c r="I322" s="86" t="s">
        <v>67</v>
      </c>
      <c r="J322" s="85">
        <v>1029931</v>
      </c>
      <c r="K322" s="86" t="s">
        <v>68</v>
      </c>
      <c r="L322" s="86" t="s">
        <v>69</v>
      </c>
      <c r="M322" s="87">
        <v>16924</v>
      </c>
      <c r="N322" s="87">
        <v>29118</v>
      </c>
      <c r="O322" s="102">
        <f t="shared" si="48"/>
        <v>0.581221237722371</v>
      </c>
      <c r="P322" s="91">
        <f t="shared" si="49"/>
        <v>16924</v>
      </c>
      <c r="Q322" s="92">
        <f t="shared" si="50"/>
        <v>1.2441845104916357E-3</v>
      </c>
      <c r="R322" s="93">
        <f t="shared" si="51"/>
        <v>9.8142734377536841E-4</v>
      </c>
      <c r="S322" s="94">
        <f t="shared" si="52"/>
        <v>591496.51</v>
      </c>
      <c r="T322" s="95">
        <f t="shared" si="53"/>
        <v>160450.01999999999</v>
      </c>
      <c r="U322" s="95">
        <f t="shared" si="54"/>
        <v>240675.03</v>
      </c>
      <c r="V322" s="95">
        <f t="shared" si="55"/>
        <v>218976.47</v>
      </c>
      <c r="W322" s="96">
        <f t="shared" si="56"/>
        <v>1211598.03</v>
      </c>
      <c r="X322" s="89"/>
      <c r="Y322" s="97">
        <f t="shared" si="57"/>
        <v>290371.02</v>
      </c>
      <c r="Z322" s="97">
        <f t="shared" si="58"/>
        <v>290371.02</v>
      </c>
      <c r="AA322" s="97">
        <f t="shared" si="59"/>
        <v>580742.04</v>
      </c>
    </row>
    <row r="323" spans="1:27" s="19" customFormat="1" ht="26.1" customHeight="1" x14ac:dyDescent="0.2">
      <c r="A323" s="85">
        <v>4781</v>
      </c>
      <c r="B323" s="85" t="s">
        <v>695</v>
      </c>
      <c r="C323" s="85" t="s">
        <v>483</v>
      </c>
      <c r="D323" s="85" t="s">
        <v>65</v>
      </c>
      <c r="E323" s="85" t="s">
        <v>135</v>
      </c>
      <c r="F323" s="85" t="s">
        <v>135</v>
      </c>
      <c r="G323" s="85">
        <v>455599</v>
      </c>
      <c r="H323" s="85">
        <v>1457316176</v>
      </c>
      <c r="I323" s="86" t="s">
        <v>67</v>
      </c>
      <c r="J323" s="85">
        <v>1030006</v>
      </c>
      <c r="K323" s="86" t="s">
        <v>72</v>
      </c>
      <c r="L323" s="86" t="s">
        <v>73</v>
      </c>
      <c r="M323" s="87">
        <v>53815</v>
      </c>
      <c r="N323" s="87">
        <v>63915</v>
      </c>
      <c r="O323" s="102">
        <f t="shared" ref="O323:O385" si="60">M323/N323</f>
        <v>0.84197762653524211</v>
      </c>
      <c r="P323" s="91">
        <f t="shared" ref="P323:P385" si="61">IFERROR((M323/(L323-K323)*365),0)</f>
        <v>53814.999999999993</v>
      </c>
      <c r="Q323" s="92">
        <f t="shared" ref="Q323:Q385" si="62">IF(D323="NSGO",P323/Q$4,0)</f>
        <v>3.9562626702970552E-3</v>
      </c>
      <c r="R323" s="93">
        <f t="shared" ref="R323:R385" si="63">P323/R$4</f>
        <v>3.1207464255064671E-3</v>
      </c>
      <c r="S323" s="94">
        <f t="shared" ref="S323:S385" si="64">IF(Q323&gt;0,ROUND($S$4*Q323,2),0)</f>
        <v>1880842.88</v>
      </c>
      <c r="T323" s="95">
        <f t="shared" ref="T323:T385" si="65">IF(R323&gt;0,ROUND($T$4*R323,2),0)</f>
        <v>510199.6</v>
      </c>
      <c r="U323" s="95">
        <f t="shared" ref="U323:U385" si="66">IF(R323&gt;0,ROUND($U$4*R323,2),0)</f>
        <v>765299.4</v>
      </c>
      <c r="V323" s="95">
        <f t="shared" ref="V323:V385" si="67">IF(Q323&gt;0,ROUND($V$4*Q323,2),0)</f>
        <v>696302.23</v>
      </c>
      <c r="W323" s="96">
        <f t="shared" ref="W323:W385" si="68">S323+T323+U323+V323</f>
        <v>3852644.11</v>
      </c>
      <c r="X323" s="89"/>
      <c r="Y323" s="97">
        <f t="shared" ref="Y323:Y385" si="69">IF($D323="NSGO",ROUND($Q323*$Y$4,2),0)</f>
        <v>923322.87</v>
      </c>
      <c r="Z323" s="97">
        <f t="shared" ref="Z323:Z385" si="70">IF($D323="NSGO",ROUND($Q323*$Z$4,2),0)</f>
        <v>923322.87</v>
      </c>
      <c r="AA323" s="97">
        <f t="shared" ref="AA323:AA385" si="71">SUM(Y323:Z323)</f>
        <v>1846645.74</v>
      </c>
    </row>
    <row r="324" spans="1:27" s="19" customFormat="1" ht="26.1" customHeight="1" x14ac:dyDescent="0.2">
      <c r="A324" s="85">
        <v>4783</v>
      </c>
      <c r="B324" s="85" t="s">
        <v>696</v>
      </c>
      <c r="C324" s="85" t="s">
        <v>140</v>
      </c>
      <c r="D324" s="85" t="s">
        <v>65</v>
      </c>
      <c r="E324" s="85" t="s">
        <v>195</v>
      </c>
      <c r="F324" s="85" t="s">
        <v>195</v>
      </c>
      <c r="G324" s="85">
        <v>675689</v>
      </c>
      <c r="H324" s="85">
        <v>1528053238</v>
      </c>
      <c r="I324" s="86" t="s">
        <v>67</v>
      </c>
      <c r="J324" s="85">
        <v>1030988</v>
      </c>
      <c r="K324" s="86" t="s">
        <v>484</v>
      </c>
      <c r="L324" s="86" t="s">
        <v>69</v>
      </c>
      <c r="M324" s="87">
        <v>4906</v>
      </c>
      <c r="N324" s="87">
        <v>9653</v>
      </c>
      <c r="O324" s="102">
        <f t="shared" si="60"/>
        <v>0.50823578162229355</v>
      </c>
      <c r="P324" s="91">
        <f t="shared" si="61"/>
        <v>14677.786885245903</v>
      </c>
      <c r="Q324" s="92">
        <f t="shared" si="62"/>
        <v>1.0790519434483706E-3</v>
      </c>
      <c r="R324" s="93">
        <f t="shared" si="63"/>
        <v>8.5116883687590551E-4</v>
      </c>
      <c r="S324" s="94">
        <f t="shared" si="64"/>
        <v>512991.01</v>
      </c>
      <c r="T324" s="95">
        <f t="shared" si="65"/>
        <v>139154.53</v>
      </c>
      <c r="U324" s="95">
        <f t="shared" si="66"/>
        <v>208731.79</v>
      </c>
      <c r="V324" s="95">
        <f t="shared" si="67"/>
        <v>189913.14</v>
      </c>
      <c r="W324" s="96">
        <f t="shared" si="68"/>
        <v>1050790.4700000002</v>
      </c>
      <c r="X324" s="89"/>
      <c r="Y324" s="97">
        <f t="shared" si="69"/>
        <v>251831.95</v>
      </c>
      <c r="Z324" s="97">
        <f t="shared" si="70"/>
        <v>251831.95</v>
      </c>
      <c r="AA324" s="97">
        <f t="shared" si="71"/>
        <v>503663.9</v>
      </c>
    </row>
    <row r="325" spans="1:27" s="19" customFormat="1" ht="26.1" customHeight="1" x14ac:dyDescent="0.2">
      <c r="A325" s="85">
        <v>4785</v>
      </c>
      <c r="B325" s="85" t="s">
        <v>697</v>
      </c>
      <c r="C325" s="85" t="s">
        <v>698</v>
      </c>
      <c r="D325" s="85" t="s">
        <v>106</v>
      </c>
      <c r="E325" s="85" t="s">
        <v>96</v>
      </c>
      <c r="F325" s="85" t="s">
        <v>92</v>
      </c>
      <c r="G325" s="85">
        <v>455522</v>
      </c>
      <c r="H325" s="85">
        <v>8435977501</v>
      </c>
      <c r="I325" s="86" t="s">
        <v>67</v>
      </c>
      <c r="J325" s="85">
        <v>1030831</v>
      </c>
      <c r="K325" s="86" t="s">
        <v>72</v>
      </c>
      <c r="L325" s="86" t="s">
        <v>73</v>
      </c>
      <c r="M325" s="87">
        <v>15923</v>
      </c>
      <c r="N325" s="87">
        <v>20132</v>
      </c>
      <c r="O325" s="102">
        <f t="shared" si="60"/>
        <v>0.79092986290482814</v>
      </c>
      <c r="P325" s="91">
        <f t="shared" si="61"/>
        <v>15923</v>
      </c>
      <c r="Q325" s="92">
        <f t="shared" si="62"/>
        <v>0</v>
      </c>
      <c r="R325" s="93">
        <f t="shared" si="63"/>
        <v>9.2337908265984348E-4</v>
      </c>
      <c r="S325" s="94">
        <f t="shared" si="64"/>
        <v>0</v>
      </c>
      <c r="T325" s="95">
        <f t="shared" si="65"/>
        <v>150959.92000000001</v>
      </c>
      <c r="U325" s="95">
        <f t="shared" si="66"/>
        <v>226439.88</v>
      </c>
      <c r="V325" s="95">
        <f t="shared" si="67"/>
        <v>0</v>
      </c>
      <c r="W325" s="96">
        <f t="shared" si="68"/>
        <v>377399.80000000005</v>
      </c>
      <c r="X325" s="89"/>
      <c r="Y325" s="97">
        <f t="shared" si="69"/>
        <v>0</v>
      </c>
      <c r="Z325" s="97">
        <f t="shared" si="70"/>
        <v>0</v>
      </c>
      <c r="AA325" s="97">
        <f t="shared" si="71"/>
        <v>0</v>
      </c>
    </row>
    <row r="326" spans="1:27" s="19" customFormat="1" ht="26.1" customHeight="1" x14ac:dyDescent="0.2">
      <c r="A326" s="85">
        <v>4786</v>
      </c>
      <c r="B326" s="85" t="s">
        <v>699</v>
      </c>
      <c r="C326" s="85" t="s">
        <v>700</v>
      </c>
      <c r="D326" s="85" t="s">
        <v>106</v>
      </c>
      <c r="E326" s="85" t="s">
        <v>155</v>
      </c>
      <c r="F326" s="85" t="s">
        <v>155</v>
      </c>
      <c r="G326" s="85">
        <v>675620</v>
      </c>
      <c r="H326" s="85">
        <v>1871873398</v>
      </c>
      <c r="I326" s="86" t="s">
        <v>67</v>
      </c>
      <c r="J326" s="85">
        <v>1019897</v>
      </c>
      <c r="K326" s="86" t="s">
        <v>68</v>
      </c>
      <c r="L326" s="86" t="s">
        <v>69</v>
      </c>
      <c r="M326" s="87">
        <v>14354</v>
      </c>
      <c r="N326" s="87">
        <v>20293</v>
      </c>
      <c r="O326" s="102">
        <f t="shared" si="60"/>
        <v>0.70733750554378361</v>
      </c>
      <c r="P326" s="91">
        <f t="shared" si="61"/>
        <v>14354</v>
      </c>
      <c r="Q326" s="92">
        <f t="shared" si="62"/>
        <v>0</v>
      </c>
      <c r="R326" s="93">
        <f t="shared" si="63"/>
        <v>8.3239234770454023E-4</v>
      </c>
      <c r="S326" s="94">
        <f t="shared" si="64"/>
        <v>0</v>
      </c>
      <c r="T326" s="95">
        <f t="shared" si="65"/>
        <v>136084.82999999999</v>
      </c>
      <c r="U326" s="95">
        <f t="shared" si="66"/>
        <v>204127.24</v>
      </c>
      <c r="V326" s="95">
        <f t="shared" si="67"/>
        <v>0</v>
      </c>
      <c r="W326" s="96">
        <f t="shared" si="68"/>
        <v>340212.06999999995</v>
      </c>
      <c r="X326" s="89"/>
      <c r="Y326" s="97">
        <f t="shared" si="69"/>
        <v>0</v>
      </c>
      <c r="Z326" s="97">
        <f t="shared" si="70"/>
        <v>0</v>
      </c>
      <c r="AA326" s="97">
        <f t="shared" si="71"/>
        <v>0</v>
      </c>
    </row>
    <row r="327" spans="1:27" s="19" customFormat="1" ht="26.1" customHeight="1" x14ac:dyDescent="0.2">
      <c r="A327" s="85">
        <v>4787</v>
      </c>
      <c r="B327" s="85" t="s">
        <v>701</v>
      </c>
      <c r="C327" s="85" t="s">
        <v>702</v>
      </c>
      <c r="D327" s="85" t="s">
        <v>65</v>
      </c>
      <c r="E327" s="85" t="s">
        <v>206</v>
      </c>
      <c r="F327" s="85" t="s">
        <v>100</v>
      </c>
      <c r="G327" s="85">
        <v>675812</v>
      </c>
      <c r="H327" s="85">
        <v>1144771494</v>
      </c>
      <c r="I327" s="86" t="s">
        <v>67</v>
      </c>
      <c r="J327" s="85">
        <v>1029360</v>
      </c>
      <c r="K327" s="86" t="s">
        <v>72</v>
      </c>
      <c r="L327" s="86" t="s">
        <v>88</v>
      </c>
      <c r="M327" s="87">
        <v>10158</v>
      </c>
      <c r="N327" s="87">
        <v>17399</v>
      </c>
      <c r="O327" s="102">
        <f t="shared" si="60"/>
        <v>0.58382665670440825</v>
      </c>
      <c r="P327" s="91">
        <f t="shared" si="61"/>
        <v>13581.208791208792</v>
      </c>
      <c r="Q327" s="92">
        <f t="shared" si="62"/>
        <v>9.9843592600891103E-4</v>
      </c>
      <c r="R327" s="93">
        <f t="shared" si="63"/>
        <v>7.8757797620035018E-4</v>
      </c>
      <c r="S327" s="94">
        <f t="shared" si="64"/>
        <v>474665.43</v>
      </c>
      <c r="T327" s="95">
        <f t="shared" si="65"/>
        <v>128758.29</v>
      </c>
      <c r="U327" s="95">
        <f t="shared" si="66"/>
        <v>193137.43</v>
      </c>
      <c r="V327" s="95">
        <f t="shared" si="67"/>
        <v>175724.72</v>
      </c>
      <c r="W327" s="96">
        <f t="shared" si="68"/>
        <v>972285.86999999988</v>
      </c>
      <c r="X327" s="89"/>
      <c r="Y327" s="97">
        <f t="shared" si="69"/>
        <v>233017.57</v>
      </c>
      <c r="Z327" s="97">
        <f t="shared" si="70"/>
        <v>233017.57</v>
      </c>
      <c r="AA327" s="97">
        <f t="shared" si="71"/>
        <v>466035.14</v>
      </c>
    </row>
    <row r="328" spans="1:27" s="19" customFormat="1" ht="26.1" customHeight="1" x14ac:dyDescent="0.2">
      <c r="A328" s="85">
        <v>4791</v>
      </c>
      <c r="B328" s="85" t="s">
        <v>703</v>
      </c>
      <c r="C328" s="85" t="s">
        <v>704</v>
      </c>
      <c r="D328" s="85" t="s">
        <v>106</v>
      </c>
      <c r="E328" s="85" t="s">
        <v>570</v>
      </c>
      <c r="F328" s="85" t="s">
        <v>570</v>
      </c>
      <c r="G328" s="85">
        <v>455471</v>
      </c>
      <c r="H328" s="85">
        <v>1053827170</v>
      </c>
      <c r="I328" s="86" t="s">
        <v>67</v>
      </c>
      <c r="J328" s="85">
        <v>1029179</v>
      </c>
      <c r="K328" s="86" t="s">
        <v>68</v>
      </c>
      <c r="L328" s="86" t="s">
        <v>69</v>
      </c>
      <c r="M328" s="87">
        <v>38695</v>
      </c>
      <c r="N328" s="87">
        <v>48942</v>
      </c>
      <c r="O328" s="102">
        <f t="shared" si="60"/>
        <v>0.79062972498058925</v>
      </c>
      <c r="P328" s="91">
        <f t="shared" si="61"/>
        <v>38695</v>
      </c>
      <c r="Q328" s="92">
        <f t="shared" si="62"/>
        <v>0</v>
      </c>
      <c r="R328" s="93">
        <f t="shared" si="63"/>
        <v>2.2439335303349019E-3</v>
      </c>
      <c r="S328" s="94">
        <f t="shared" si="64"/>
        <v>0</v>
      </c>
      <c r="T328" s="95">
        <f t="shared" si="65"/>
        <v>366852.61</v>
      </c>
      <c r="U328" s="95">
        <f t="shared" si="66"/>
        <v>550278.92000000004</v>
      </c>
      <c r="V328" s="95">
        <f t="shared" si="67"/>
        <v>0</v>
      </c>
      <c r="W328" s="96">
        <f t="shared" si="68"/>
        <v>917131.53</v>
      </c>
      <c r="X328" s="89"/>
      <c r="Y328" s="97">
        <f t="shared" si="69"/>
        <v>0</v>
      </c>
      <c r="Z328" s="97">
        <f t="shared" si="70"/>
        <v>0</v>
      </c>
      <c r="AA328" s="97">
        <f t="shared" si="71"/>
        <v>0</v>
      </c>
    </row>
    <row r="329" spans="1:27" s="19" customFormat="1" ht="26.1" customHeight="1" x14ac:dyDescent="0.2">
      <c r="A329" s="85">
        <v>4795</v>
      </c>
      <c r="B329" s="85" t="s">
        <v>705</v>
      </c>
      <c r="C329" s="85" t="s">
        <v>71</v>
      </c>
      <c r="D329" s="85" t="s">
        <v>65</v>
      </c>
      <c r="E329" s="85" t="s">
        <v>86</v>
      </c>
      <c r="F329" s="85" t="s">
        <v>86</v>
      </c>
      <c r="G329" s="85">
        <v>455390</v>
      </c>
      <c r="H329" s="85">
        <v>1780244533</v>
      </c>
      <c r="I329" s="86" t="s">
        <v>67</v>
      </c>
      <c r="J329" s="85">
        <v>1030651</v>
      </c>
      <c r="K329" s="86" t="s">
        <v>68</v>
      </c>
      <c r="L329" s="86" t="s">
        <v>69</v>
      </c>
      <c r="M329" s="87">
        <v>22964</v>
      </c>
      <c r="N329" s="87">
        <v>29554</v>
      </c>
      <c r="O329" s="102">
        <f t="shared" si="60"/>
        <v>0.77701833931109154</v>
      </c>
      <c r="P329" s="91">
        <f t="shared" si="61"/>
        <v>22964</v>
      </c>
      <c r="Q329" s="92">
        <f t="shared" si="62"/>
        <v>1.6882210528793384E-3</v>
      </c>
      <c r="R329" s="93">
        <f t="shared" si="63"/>
        <v>1.3316885796772371E-3</v>
      </c>
      <c r="S329" s="94">
        <f t="shared" si="64"/>
        <v>802595.48</v>
      </c>
      <c r="T329" s="95">
        <f t="shared" si="65"/>
        <v>217712.97</v>
      </c>
      <c r="U329" s="95">
        <f t="shared" si="66"/>
        <v>326569.46000000002</v>
      </c>
      <c r="V329" s="95">
        <f t="shared" si="67"/>
        <v>297126.90999999997</v>
      </c>
      <c r="W329" s="96">
        <f t="shared" si="68"/>
        <v>1644004.8199999998</v>
      </c>
      <c r="X329" s="89"/>
      <c r="Y329" s="97">
        <f t="shared" si="69"/>
        <v>394001.42</v>
      </c>
      <c r="Z329" s="97">
        <f t="shared" si="70"/>
        <v>394001.42</v>
      </c>
      <c r="AA329" s="97">
        <f t="shared" si="71"/>
        <v>788002.84</v>
      </c>
    </row>
    <row r="330" spans="1:27" s="19" customFormat="1" ht="26.1" customHeight="1" x14ac:dyDescent="0.2">
      <c r="A330" s="85">
        <v>4796</v>
      </c>
      <c r="B330" s="85" t="s">
        <v>706</v>
      </c>
      <c r="C330" s="85" t="s">
        <v>137</v>
      </c>
      <c r="D330" s="85" t="s">
        <v>65</v>
      </c>
      <c r="E330" s="85" t="s">
        <v>141</v>
      </c>
      <c r="F330" s="85" t="s">
        <v>86</v>
      </c>
      <c r="G330" s="85">
        <v>676301</v>
      </c>
      <c r="H330" s="85">
        <v>7413860531</v>
      </c>
      <c r="I330" s="86" t="s">
        <v>67</v>
      </c>
      <c r="J330" s="85">
        <v>1028575</v>
      </c>
      <c r="K330" s="86" t="s">
        <v>87</v>
      </c>
      <c r="L330" s="86" t="s">
        <v>88</v>
      </c>
      <c r="M330" s="87">
        <v>16203</v>
      </c>
      <c r="N330" s="87">
        <v>26119</v>
      </c>
      <c r="O330" s="102">
        <f t="shared" si="60"/>
        <v>0.62035299973199587</v>
      </c>
      <c r="P330" s="91">
        <f t="shared" si="61"/>
        <v>16202.999999999998</v>
      </c>
      <c r="Q330" s="92">
        <f t="shared" si="62"/>
        <v>1.1911794861436996E-3</v>
      </c>
      <c r="R330" s="93">
        <f t="shared" si="63"/>
        <v>9.3961635849635391E-4</v>
      </c>
      <c r="S330" s="94">
        <f t="shared" si="64"/>
        <v>566297.44999999995</v>
      </c>
      <c r="T330" s="95">
        <f t="shared" si="65"/>
        <v>153614.5</v>
      </c>
      <c r="U330" s="95">
        <f t="shared" si="66"/>
        <v>230421.74</v>
      </c>
      <c r="V330" s="95">
        <f t="shared" si="67"/>
        <v>209647.59</v>
      </c>
      <c r="W330" s="96">
        <f t="shared" si="68"/>
        <v>1159981.28</v>
      </c>
      <c r="X330" s="89"/>
      <c r="Y330" s="97">
        <f t="shared" si="69"/>
        <v>278000.57</v>
      </c>
      <c r="Z330" s="97">
        <f t="shared" si="70"/>
        <v>278000.57</v>
      </c>
      <c r="AA330" s="97">
        <f t="shared" si="71"/>
        <v>556001.14</v>
      </c>
    </row>
    <row r="331" spans="1:27" s="19" customFormat="1" ht="26.1" customHeight="1" x14ac:dyDescent="0.2">
      <c r="A331" s="85">
        <v>4798</v>
      </c>
      <c r="B331" s="85" t="s">
        <v>707</v>
      </c>
      <c r="C331" s="85" t="s">
        <v>146</v>
      </c>
      <c r="D331" s="85" t="s">
        <v>65</v>
      </c>
      <c r="E331" s="85" t="s">
        <v>376</v>
      </c>
      <c r="F331" s="85" t="s">
        <v>100</v>
      </c>
      <c r="G331" s="85">
        <v>675603</v>
      </c>
      <c r="H331" s="85">
        <v>1073927018</v>
      </c>
      <c r="I331" s="86" t="s">
        <v>67</v>
      </c>
      <c r="J331" s="85">
        <v>1026050</v>
      </c>
      <c r="K331" s="86" t="s">
        <v>68</v>
      </c>
      <c r="L331" s="86" t="s">
        <v>69</v>
      </c>
      <c r="M331" s="87">
        <v>9261</v>
      </c>
      <c r="N331" s="87">
        <v>17703</v>
      </c>
      <c r="O331" s="102">
        <f t="shared" si="60"/>
        <v>0.52313167259786475</v>
      </c>
      <c r="P331" s="91">
        <f t="shared" si="61"/>
        <v>9261</v>
      </c>
      <c r="Q331" s="92">
        <f t="shared" si="62"/>
        <v>6.8083152633319774E-4</v>
      </c>
      <c r="R331" s="93">
        <f t="shared" si="63"/>
        <v>5.3704789829258379E-4</v>
      </c>
      <c r="S331" s="94">
        <f t="shared" si="64"/>
        <v>323673.44</v>
      </c>
      <c r="T331" s="95">
        <f t="shared" si="65"/>
        <v>87800.03</v>
      </c>
      <c r="U331" s="95">
        <f t="shared" si="66"/>
        <v>131700.04</v>
      </c>
      <c r="V331" s="95">
        <f t="shared" si="67"/>
        <v>119826.35</v>
      </c>
      <c r="W331" s="96">
        <f t="shared" si="68"/>
        <v>662999.86</v>
      </c>
      <c r="X331" s="89"/>
      <c r="Y331" s="97">
        <f t="shared" si="69"/>
        <v>158894.23000000001</v>
      </c>
      <c r="Z331" s="97">
        <f t="shared" si="70"/>
        <v>158894.23000000001</v>
      </c>
      <c r="AA331" s="97">
        <f t="shared" si="71"/>
        <v>317788.46000000002</v>
      </c>
    </row>
    <row r="332" spans="1:27" s="19" customFormat="1" ht="26.1" customHeight="1" x14ac:dyDescent="0.2">
      <c r="A332" s="85">
        <v>4799</v>
      </c>
      <c r="B332" s="85" t="s">
        <v>708</v>
      </c>
      <c r="C332" s="85" t="s">
        <v>129</v>
      </c>
      <c r="D332" s="85" t="s">
        <v>65</v>
      </c>
      <c r="E332" s="85" t="s">
        <v>321</v>
      </c>
      <c r="F332" s="85" t="s">
        <v>103</v>
      </c>
      <c r="G332" s="85">
        <v>675136</v>
      </c>
      <c r="H332" s="85">
        <v>1194728220</v>
      </c>
      <c r="I332" s="86" t="s">
        <v>67</v>
      </c>
      <c r="J332" s="85">
        <v>1028789</v>
      </c>
      <c r="K332" s="86" t="s">
        <v>87</v>
      </c>
      <c r="L332" s="86" t="s">
        <v>88</v>
      </c>
      <c r="M332" s="87">
        <v>15192</v>
      </c>
      <c r="N332" s="87">
        <v>26266</v>
      </c>
      <c r="O332" s="102">
        <f t="shared" si="60"/>
        <v>0.57839031447498668</v>
      </c>
      <c r="P332" s="91">
        <f t="shared" si="61"/>
        <v>15192</v>
      </c>
      <c r="Q332" s="92">
        <f t="shared" si="62"/>
        <v>1.1168548264824467E-3</v>
      </c>
      <c r="R332" s="93">
        <f t="shared" si="63"/>
        <v>8.8098819467238225E-4</v>
      </c>
      <c r="S332" s="94">
        <f t="shared" si="64"/>
        <v>530962.84</v>
      </c>
      <c r="T332" s="95">
        <f t="shared" si="65"/>
        <v>144029.59</v>
      </c>
      <c r="U332" s="95">
        <f t="shared" si="66"/>
        <v>216044.38</v>
      </c>
      <c r="V332" s="95">
        <f t="shared" si="67"/>
        <v>196566.45</v>
      </c>
      <c r="W332" s="96">
        <f t="shared" si="68"/>
        <v>1087603.26</v>
      </c>
      <c r="X332" s="89"/>
      <c r="Y332" s="97">
        <f t="shared" si="69"/>
        <v>260654.48</v>
      </c>
      <c r="Z332" s="97">
        <f t="shared" si="70"/>
        <v>260654.48</v>
      </c>
      <c r="AA332" s="97">
        <f t="shared" si="71"/>
        <v>521308.96</v>
      </c>
    </row>
    <row r="333" spans="1:27" s="19" customFormat="1" ht="26.1" customHeight="1" x14ac:dyDescent="0.2">
      <c r="A333" s="85">
        <v>4800</v>
      </c>
      <c r="B333" s="85" t="s">
        <v>709</v>
      </c>
      <c r="C333" s="85" t="s">
        <v>140</v>
      </c>
      <c r="D333" s="85" t="s">
        <v>65</v>
      </c>
      <c r="E333" s="85" t="s">
        <v>120</v>
      </c>
      <c r="F333" s="85" t="s">
        <v>92</v>
      </c>
      <c r="G333" s="85">
        <v>455638</v>
      </c>
      <c r="H333" s="85">
        <v>1497876965</v>
      </c>
      <c r="I333" s="86" t="s">
        <v>67</v>
      </c>
      <c r="J333" s="85">
        <v>1026268</v>
      </c>
      <c r="K333" s="86" t="s">
        <v>87</v>
      </c>
      <c r="L333" s="86" t="s">
        <v>88</v>
      </c>
      <c r="M333" s="87">
        <v>24755</v>
      </c>
      <c r="N333" s="87">
        <v>35917</v>
      </c>
      <c r="O333" s="102">
        <f t="shared" si="60"/>
        <v>0.68922794220007244</v>
      </c>
      <c r="P333" s="91">
        <f t="shared" si="61"/>
        <v>24755.000000000004</v>
      </c>
      <c r="Q333" s="92">
        <f t="shared" si="62"/>
        <v>1.81988817993503E-3</v>
      </c>
      <c r="R333" s="93">
        <f t="shared" si="63"/>
        <v>1.4355491547600597E-3</v>
      </c>
      <c r="S333" s="94">
        <f t="shared" si="64"/>
        <v>865191.22</v>
      </c>
      <c r="T333" s="95">
        <f t="shared" si="65"/>
        <v>234692.76</v>
      </c>
      <c r="U333" s="95">
        <f t="shared" si="66"/>
        <v>352039.15</v>
      </c>
      <c r="V333" s="95">
        <f t="shared" si="67"/>
        <v>320300.32</v>
      </c>
      <c r="W333" s="96">
        <f t="shared" si="68"/>
        <v>1772223.45</v>
      </c>
      <c r="X333" s="89"/>
      <c r="Y333" s="97">
        <f t="shared" si="69"/>
        <v>424730.24</v>
      </c>
      <c r="Z333" s="97">
        <f t="shared" si="70"/>
        <v>424730.24</v>
      </c>
      <c r="AA333" s="97">
        <f t="shared" si="71"/>
        <v>849460.48</v>
      </c>
    </row>
    <row r="334" spans="1:27" s="19" customFormat="1" ht="26.1" customHeight="1" x14ac:dyDescent="0.2">
      <c r="A334" s="85">
        <v>4803</v>
      </c>
      <c r="B334" s="85" t="s">
        <v>710</v>
      </c>
      <c r="C334" s="85" t="s">
        <v>239</v>
      </c>
      <c r="D334" s="85" t="s">
        <v>65</v>
      </c>
      <c r="E334" s="85" t="s">
        <v>328</v>
      </c>
      <c r="F334" s="85" t="s">
        <v>100</v>
      </c>
      <c r="G334" s="85">
        <v>675183</v>
      </c>
      <c r="H334" s="85">
        <v>1114985900</v>
      </c>
      <c r="I334" s="86" t="s">
        <v>67</v>
      </c>
      <c r="J334" s="85">
        <v>1004826</v>
      </c>
      <c r="K334" s="86" t="s">
        <v>68</v>
      </c>
      <c r="L334" s="86" t="s">
        <v>69</v>
      </c>
      <c r="M334" s="87">
        <v>15928</v>
      </c>
      <c r="N334" s="87">
        <v>27107</v>
      </c>
      <c r="O334" s="102">
        <f t="shared" si="60"/>
        <v>0.58759729959051166</v>
      </c>
      <c r="P334" s="91">
        <f t="shared" si="61"/>
        <v>15927.999999999998</v>
      </c>
      <c r="Q334" s="92">
        <f t="shared" si="62"/>
        <v>1.1709625905879681E-3</v>
      </c>
      <c r="R334" s="93">
        <f t="shared" si="63"/>
        <v>9.2366903401406685E-4</v>
      </c>
      <c r="S334" s="94">
        <f t="shared" si="64"/>
        <v>556686.15</v>
      </c>
      <c r="T334" s="95">
        <f t="shared" si="65"/>
        <v>151007.32999999999</v>
      </c>
      <c r="U334" s="95">
        <f t="shared" si="66"/>
        <v>226510.99</v>
      </c>
      <c r="V334" s="95">
        <f t="shared" si="67"/>
        <v>206089.42</v>
      </c>
      <c r="W334" s="96">
        <f t="shared" si="68"/>
        <v>1140293.8899999999</v>
      </c>
      <c r="X334" s="89"/>
      <c r="Y334" s="97">
        <f t="shared" si="69"/>
        <v>273282.28999999998</v>
      </c>
      <c r="Z334" s="97">
        <f t="shared" si="70"/>
        <v>273282.28999999998</v>
      </c>
      <c r="AA334" s="97">
        <f t="shared" si="71"/>
        <v>546564.57999999996</v>
      </c>
    </row>
    <row r="335" spans="1:27" s="19" customFormat="1" ht="26.1" customHeight="1" x14ac:dyDescent="0.2">
      <c r="A335" s="85">
        <v>4807</v>
      </c>
      <c r="B335" s="85" t="s">
        <v>711</v>
      </c>
      <c r="C335" s="85" t="s">
        <v>712</v>
      </c>
      <c r="D335" s="85" t="s">
        <v>106</v>
      </c>
      <c r="E335" s="85" t="s">
        <v>315</v>
      </c>
      <c r="F335" s="85" t="s">
        <v>76</v>
      </c>
      <c r="G335" s="85">
        <v>675222</v>
      </c>
      <c r="H335" s="85">
        <v>1619593985</v>
      </c>
      <c r="I335" s="86" t="s">
        <v>67</v>
      </c>
      <c r="J335" s="85">
        <v>1031185</v>
      </c>
      <c r="K335" s="86" t="s">
        <v>713</v>
      </c>
      <c r="L335" s="86" t="s">
        <v>69</v>
      </c>
      <c r="M335" s="87">
        <v>1549</v>
      </c>
      <c r="N335" s="87">
        <v>1611</v>
      </c>
      <c r="O335" s="102">
        <f t="shared" si="60"/>
        <v>0.96151458721291128</v>
      </c>
      <c r="P335" s="91">
        <f t="shared" si="61"/>
        <v>18846.166666666668</v>
      </c>
      <c r="Q335" s="92">
        <f t="shared" si="62"/>
        <v>0</v>
      </c>
      <c r="R335" s="93">
        <f t="shared" si="63"/>
        <v>1.0928943093839846E-3</v>
      </c>
      <c r="S335" s="94">
        <f t="shared" si="64"/>
        <v>0</v>
      </c>
      <c r="T335" s="95">
        <f t="shared" si="65"/>
        <v>178673.36</v>
      </c>
      <c r="U335" s="95">
        <f t="shared" si="66"/>
        <v>268010.03000000003</v>
      </c>
      <c r="V335" s="95">
        <f t="shared" si="67"/>
        <v>0</v>
      </c>
      <c r="W335" s="96">
        <f t="shared" si="68"/>
        <v>446683.39</v>
      </c>
      <c r="X335" s="89"/>
      <c r="Y335" s="97">
        <f t="shared" si="69"/>
        <v>0</v>
      </c>
      <c r="Z335" s="97">
        <f t="shared" si="70"/>
        <v>0</v>
      </c>
      <c r="AA335" s="97">
        <f t="shared" si="71"/>
        <v>0</v>
      </c>
    </row>
    <row r="336" spans="1:27" s="19" customFormat="1" ht="26.1" customHeight="1" x14ac:dyDescent="0.2">
      <c r="A336" s="85">
        <v>4811</v>
      </c>
      <c r="B336" s="85" t="s">
        <v>714</v>
      </c>
      <c r="C336" s="85" t="s">
        <v>579</v>
      </c>
      <c r="D336" s="85" t="s">
        <v>65</v>
      </c>
      <c r="E336" s="85" t="s">
        <v>76</v>
      </c>
      <c r="F336" s="85" t="s">
        <v>76</v>
      </c>
      <c r="G336" s="85">
        <v>675423</v>
      </c>
      <c r="H336" s="85">
        <v>1326436189</v>
      </c>
      <c r="I336" s="86" t="s">
        <v>67</v>
      </c>
      <c r="J336" s="85">
        <v>1026516</v>
      </c>
      <c r="K336" s="86" t="s">
        <v>72</v>
      </c>
      <c r="L336" s="86" t="s">
        <v>73</v>
      </c>
      <c r="M336" s="87">
        <v>29618</v>
      </c>
      <c r="N336" s="87">
        <v>34565</v>
      </c>
      <c r="O336" s="102">
        <f t="shared" si="60"/>
        <v>0.85687834514682482</v>
      </c>
      <c r="P336" s="91">
        <f t="shared" si="61"/>
        <v>29618</v>
      </c>
      <c r="Q336" s="92">
        <f t="shared" si="62"/>
        <v>2.1773964093442016E-3</v>
      </c>
      <c r="R336" s="93">
        <f t="shared" si="63"/>
        <v>1.7175558418777396E-3</v>
      </c>
      <c r="S336" s="94">
        <f t="shared" si="64"/>
        <v>1035153.85</v>
      </c>
      <c r="T336" s="95">
        <f t="shared" si="65"/>
        <v>280797.02</v>
      </c>
      <c r="U336" s="95">
        <f t="shared" si="66"/>
        <v>421195.53</v>
      </c>
      <c r="V336" s="95">
        <f t="shared" si="67"/>
        <v>383221.77</v>
      </c>
      <c r="W336" s="96">
        <f t="shared" si="68"/>
        <v>2120368.17</v>
      </c>
      <c r="X336" s="89"/>
      <c r="Y336" s="97">
        <f t="shared" si="69"/>
        <v>508166.44</v>
      </c>
      <c r="Z336" s="97">
        <f t="shared" si="70"/>
        <v>508166.44</v>
      </c>
      <c r="AA336" s="97">
        <f t="shared" si="71"/>
        <v>1016332.88</v>
      </c>
    </row>
    <row r="337" spans="1:27" s="19" customFormat="1" ht="26.1" customHeight="1" x14ac:dyDescent="0.2">
      <c r="A337" s="85">
        <v>4813</v>
      </c>
      <c r="B337" s="85" t="s">
        <v>715</v>
      </c>
      <c r="C337" s="85" t="s">
        <v>137</v>
      </c>
      <c r="D337" s="85" t="s">
        <v>65</v>
      </c>
      <c r="E337" s="85" t="s">
        <v>595</v>
      </c>
      <c r="F337" s="85" t="s">
        <v>76</v>
      </c>
      <c r="G337" s="85">
        <v>455643</v>
      </c>
      <c r="H337" s="85">
        <v>7413860531</v>
      </c>
      <c r="I337" s="86" t="s">
        <v>67</v>
      </c>
      <c r="J337" s="85">
        <v>1014143</v>
      </c>
      <c r="K337" s="86" t="s">
        <v>68</v>
      </c>
      <c r="L337" s="86" t="s">
        <v>69</v>
      </c>
      <c r="M337" s="87">
        <v>24269</v>
      </c>
      <c r="N337" s="87">
        <v>36908</v>
      </c>
      <c r="O337" s="102">
        <f t="shared" si="60"/>
        <v>0.65755391784978867</v>
      </c>
      <c r="P337" s="91">
        <f t="shared" si="61"/>
        <v>24269</v>
      </c>
      <c r="Q337" s="92">
        <f t="shared" si="62"/>
        <v>1.7841594117892642E-3</v>
      </c>
      <c r="R337" s="93">
        <f t="shared" si="63"/>
        <v>1.4073658831295448E-3</v>
      </c>
      <c r="S337" s="94">
        <f t="shared" si="64"/>
        <v>848205.44</v>
      </c>
      <c r="T337" s="95">
        <f t="shared" si="65"/>
        <v>230085.18</v>
      </c>
      <c r="U337" s="95">
        <f t="shared" si="66"/>
        <v>345127.77</v>
      </c>
      <c r="V337" s="95">
        <f t="shared" si="67"/>
        <v>314012.06</v>
      </c>
      <c r="W337" s="96">
        <f t="shared" si="68"/>
        <v>1737430.45</v>
      </c>
      <c r="X337" s="89"/>
      <c r="Y337" s="97">
        <f t="shared" si="69"/>
        <v>416391.76</v>
      </c>
      <c r="Z337" s="97">
        <f t="shared" si="70"/>
        <v>416391.76</v>
      </c>
      <c r="AA337" s="97">
        <f t="shared" si="71"/>
        <v>832783.52</v>
      </c>
    </row>
    <row r="338" spans="1:27" s="19" customFormat="1" ht="26.1" customHeight="1" x14ac:dyDescent="0.2">
      <c r="A338" s="85">
        <v>4814</v>
      </c>
      <c r="B338" s="85" t="s">
        <v>716</v>
      </c>
      <c r="C338" s="85" t="s">
        <v>717</v>
      </c>
      <c r="D338" s="85" t="s">
        <v>65</v>
      </c>
      <c r="E338" s="85" t="s">
        <v>103</v>
      </c>
      <c r="F338" s="85" t="s">
        <v>103</v>
      </c>
      <c r="G338" s="85">
        <v>455606</v>
      </c>
      <c r="H338" s="85">
        <v>7560045852</v>
      </c>
      <c r="I338" s="86" t="s">
        <v>67</v>
      </c>
      <c r="J338" s="85">
        <v>1026285</v>
      </c>
      <c r="K338" s="86" t="s">
        <v>68</v>
      </c>
      <c r="L338" s="86" t="s">
        <v>69</v>
      </c>
      <c r="M338" s="87">
        <v>49026</v>
      </c>
      <c r="N338" s="87">
        <v>54269</v>
      </c>
      <c r="O338" s="102">
        <f t="shared" si="60"/>
        <v>0.90338867493412445</v>
      </c>
      <c r="P338" s="91">
        <f t="shared" si="61"/>
        <v>49026</v>
      </c>
      <c r="Q338" s="92">
        <f t="shared" si="62"/>
        <v>3.604194623691972E-3</v>
      </c>
      <c r="R338" s="93">
        <f t="shared" si="63"/>
        <v>2.8430310184312936E-3</v>
      </c>
      <c r="S338" s="94">
        <f t="shared" si="64"/>
        <v>1713466.56</v>
      </c>
      <c r="T338" s="95">
        <f t="shared" si="65"/>
        <v>464796.91</v>
      </c>
      <c r="U338" s="95">
        <f t="shared" si="66"/>
        <v>697195.36</v>
      </c>
      <c r="V338" s="95">
        <f t="shared" si="67"/>
        <v>634338.25</v>
      </c>
      <c r="W338" s="96">
        <f t="shared" si="68"/>
        <v>3509797.08</v>
      </c>
      <c r="X338" s="89"/>
      <c r="Y338" s="97">
        <f t="shared" si="69"/>
        <v>841156.31</v>
      </c>
      <c r="Z338" s="97">
        <f t="shared" si="70"/>
        <v>841156.31</v>
      </c>
      <c r="AA338" s="97">
        <f t="shared" si="71"/>
        <v>1682312.62</v>
      </c>
    </row>
    <row r="339" spans="1:27" s="19" customFormat="1" ht="26.1" customHeight="1" x14ac:dyDescent="0.2">
      <c r="A339" s="85">
        <v>4815</v>
      </c>
      <c r="B339" s="85" t="s">
        <v>718</v>
      </c>
      <c r="C339" s="85" t="s">
        <v>78</v>
      </c>
      <c r="D339" s="85" t="s">
        <v>65</v>
      </c>
      <c r="E339" s="85" t="s">
        <v>79</v>
      </c>
      <c r="F339" s="85" t="s">
        <v>80</v>
      </c>
      <c r="G339" s="85">
        <v>675932</v>
      </c>
      <c r="H339" s="85">
        <v>1215925920</v>
      </c>
      <c r="I339" s="86" t="s">
        <v>67</v>
      </c>
      <c r="J339" s="85">
        <v>1026044</v>
      </c>
      <c r="K339" s="86" t="s">
        <v>68</v>
      </c>
      <c r="L339" s="86" t="s">
        <v>69</v>
      </c>
      <c r="M339" s="87">
        <v>23271</v>
      </c>
      <c r="N339" s="87">
        <v>33538</v>
      </c>
      <c r="O339" s="102">
        <f t="shared" si="60"/>
        <v>0.69386964040789556</v>
      </c>
      <c r="P339" s="91">
        <f t="shared" si="61"/>
        <v>23271</v>
      </c>
      <c r="Q339" s="92">
        <f t="shared" si="62"/>
        <v>1.7107904599179186E-3</v>
      </c>
      <c r="R339" s="93">
        <f t="shared" si="63"/>
        <v>1.3494915928265539E-3</v>
      </c>
      <c r="S339" s="94">
        <f t="shared" si="64"/>
        <v>813325.18</v>
      </c>
      <c r="T339" s="95">
        <f t="shared" si="65"/>
        <v>220623.52</v>
      </c>
      <c r="U339" s="95">
        <f t="shared" si="66"/>
        <v>330935.28000000003</v>
      </c>
      <c r="V339" s="95">
        <f t="shared" si="67"/>
        <v>301099.12</v>
      </c>
      <c r="W339" s="96">
        <f t="shared" si="68"/>
        <v>1665983.1</v>
      </c>
      <c r="X339" s="89"/>
      <c r="Y339" s="97">
        <f t="shared" si="69"/>
        <v>399268.73</v>
      </c>
      <c r="Z339" s="97">
        <f t="shared" si="70"/>
        <v>399268.73</v>
      </c>
      <c r="AA339" s="97">
        <f t="shared" si="71"/>
        <v>798537.46</v>
      </c>
    </row>
    <row r="340" spans="1:27" s="19" customFormat="1" ht="26.1" customHeight="1" x14ac:dyDescent="0.2">
      <c r="A340" s="85">
        <v>4817</v>
      </c>
      <c r="B340" s="85" t="s">
        <v>719</v>
      </c>
      <c r="C340" s="85" t="s">
        <v>64</v>
      </c>
      <c r="D340" s="85" t="s">
        <v>65</v>
      </c>
      <c r="E340" s="85" t="s">
        <v>407</v>
      </c>
      <c r="F340" s="85" t="s">
        <v>100</v>
      </c>
      <c r="G340" s="85">
        <v>675554</v>
      </c>
      <c r="H340" s="85">
        <v>7513686489</v>
      </c>
      <c r="I340" s="86" t="s">
        <v>67</v>
      </c>
      <c r="J340" s="85">
        <v>1026241</v>
      </c>
      <c r="K340" s="86" t="s">
        <v>68</v>
      </c>
      <c r="L340" s="86" t="s">
        <v>69</v>
      </c>
      <c r="M340" s="87">
        <v>9947</v>
      </c>
      <c r="N340" s="87">
        <v>17560</v>
      </c>
      <c r="O340" s="102">
        <f t="shared" si="60"/>
        <v>0.56645785876993171</v>
      </c>
      <c r="P340" s="91">
        <f t="shared" si="61"/>
        <v>9947</v>
      </c>
      <c r="Q340" s="92">
        <f t="shared" si="62"/>
        <v>7.3126349124676788E-4</v>
      </c>
      <c r="R340" s="93">
        <f t="shared" si="63"/>
        <v>5.7682922409203437E-4</v>
      </c>
      <c r="S340" s="94">
        <f t="shared" si="64"/>
        <v>347649.25</v>
      </c>
      <c r="T340" s="95">
        <f t="shared" si="65"/>
        <v>94303.73</v>
      </c>
      <c r="U340" s="95">
        <f t="shared" si="66"/>
        <v>141455.6</v>
      </c>
      <c r="V340" s="95">
        <f t="shared" si="67"/>
        <v>128702.37</v>
      </c>
      <c r="W340" s="96">
        <f t="shared" si="68"/>
        <v>712110.95</v>
      </c>
      <c r="X340" s="89"/>
      <c r="Y340" s="97">
        <f t="shared" si="69"/>
        <v>170664.17</v>
      </c>
      <c r="Z340" s="97">
        <f t="shared" si="70"/>
        <v>170664.17</v>
      </c>
      <c r="AA340" s="97">
        <f t="shared" si="71"/>
        <v>341328.34</v>
      </c>
    </row>
    <row r="341" spans="1:27" s="19" customFormat="1" ht="26.1" customHeight="1" x14ac:dyDescent="0.2">
      <c r="A341" s="85">
        <v>4818</v>
      </c>
      <c r="B341" s="85" t="s">
        <v>720</v>
      </c>
      <c r="C341" s="85" t="s">
        <v>159</v>
      </c>
      <c r="D341" s="85" t="s">
        <v>65</v>
      </c>
      <c r="E341" s="85" t="s">
        <v>182</v>
      </c>
      <c r="F341" s="85" t="s">
        <v>182</v>
      </c>
      <c r="G341" s="85">
        <v>455838</v>
      </c>
      <c r="H341" s="85">
        <v>1407372642</v>
      </c>
      <c r="I341" s="86" t="s">
        <v>67</v>
      </c>
      <c r="J341" s="85">
        <v>1029324</v>
      </c>
      <c r="K341" s="86" t="s">
        <v>72</v>
      </c>
      <c r="L341" s="86" t="s">
        <v>73</v>
      </c>
      <c r="M341" s="87">
        <v>16202</v>
      </c>
      <c r="N341" s="87">
        <v>20701</v>
      </c>
      <c r="O341" s="102">
        <f t="shared" si="60"/>
        <v>0.78266750398531471</v>
      </c>
      <c r="P341" s="91">
        <f t="shared" si="61"/>
        <v>16202</v>
      </c>
      <c r="Q341" s="92">
        <f t="shared" si="62"/>
        <v>1.1911059701598607E-3</v>
      </c>
      <c r="R341" s="93">
        <f t="shared" si="63"/>
        <v>9.3955836822550928E-4</v>
      </c>
      <c r="S341" s="94">
        <f t="shared" si="64"/>
        <v>566262.5</v>
      </c>
      <c r="T341" s="95">
        <f t="shared" si="65"/>
        <v>153605.01999999999</v>
      </c>
      <c r="U341" s="95">
        <f t="shared" si="66"/>
        <v>230407.52</v>
      </c>
      <c r="V341" s="95">
        <f t="shared" si="67"/>
        <v>209634.65</v>
      </c>
      <c r="W341" s="96">
        <f t="shared" si="68"/>
        <v>1159909.69</v>
      </c>
      <c r="X341" s="89"/>
      <c r="Y341" s="97">
        <f t="shared" si="69"/>
        <v>277983.40999999997</v>
      </c>
      <c r="Z341" s="97">
        <f t="shared" si="70"/>
        <v>277983.40999999997</v>
      </c>
      <c r="AA341" s="97">
        <f t="shared" si="71"/>
        <v>555966.81999999995</v>
      </c>
    </row>
    <row r="342" spans="1:27" s="19" customFormat="1" ht="26.1" customHeight="1" x14ac:dyDescent="0.2">
      <c r="A342" s="85">
        <v>4820</v>
      </c>
      <c r="B342" s="85" t="s">
        <v>721</v>
      </c>
      <c r="C342" s="85" t="s">
        <v>85</v>
      </c>
      <c r="D342" s="85" t="s">
        <v>65</v>
      </c>
      <c r="E342" s="85" t="s">
        <v>216</v>
      </c>
      <c r="F342" s="85" t="s">
        <v>135</v>
      </c>
      <c r="G342" s="85">
        <v>675075</v>
      </c>
      <c r="H342" s="85">
        <v>1396789491</v>
      </c>
      <c r="I342" s="86" t="s">
        <v>67</v>
      </c>
      <c r="J342" s="85">
        <v>1030462</v>
      </c>
      <c r="K342" s="86" t="s">
        <v>87</v>
      </c>
      <c r="L342" s="86" t="s">
        <v>88</v>
      </c>
      <c r="M342" s="87">
        <v>7363</v>
      </c>
      <c r="N342" s="87">
        <v>12141</v>
      </c>
      <c r="O342" s="102">
        <f t="shared" si="60"/>
        <v>0.60645745819948937</v>
      </c>
      <c r="P342" s="91">
        <f t="shared" si="61"/>
        <v>7363</v>
      </c>
      <c r="Q342" s="92">
        <f t="shared" si="62"/>
        <v>5.412981890067309E-4</v>
      </c>
      <c r="R342" s="93">
        <f t="shared" si="63"/>
        <v>4.2698236422938061E-4</v>
      </c>
      <c r="S342" s="94">
        <f t="shared" si="64"/>
        <v>257338.03</v>
      </c>
      <c r="T342" s="95">
        <f t="shared" si="65"/>
        <v>69805.81</v>
      </c>
      <c r="U342" s="95">
        <f t="shared" si="66"/>
        <v>104708.71</v>
      </c>
      <c r="V342" s="95">
        <f t="shared" si="67"/>
        <v>95268.479999999996</v>
      </c>
      <c r="W342" s="96">
        <f t="shared" si="68"/>
        <v>527121.03</v>
      </c>
      <c r="X342" s="89"/>
      <c r="Y342" s="97">
        <f t="shared" si="69"/>
        <v>126329.58</v>
      </c>
      <c r="Z342" s="97">
        <f t="shared" si="70"/>
        <v>126329.58</v>
      </c>
      <c r="AA342" s="97">
        <f t="shared" si="71"/>
        <v>252659.16</v>
      </c>
    </row>
    <row r="343" spans="1:27" s="19" customFormat="1" ht="26.1" customHeight="1" x14ac:dyDescent="0.2">
      <c r="A343" s="85">
        <v>4823</v>
      </c>
      <c r="B343" s="85" t="s">
        <v>722</v>
      </c>
      <c r="C343" s="85" t="s">
        <v>723</v>
      </c>
      <c r="D343" s="85" t="s">
        <v>106</v>
      </c>
      <c r="E343" s="85" t="s">
        <v>76</v>
      </c>
      <c r="F343" s="85" t="s">
        <v>76</v>
      </c>
      <c r="G343" s="85">
        <v>675231</v>
      </c>
      <c r="H343" s="85">
        <v>1104408301</v>
      </c>
      <c r="I343" s="86" t="s">
        <v>67</v>
      </c>
      <c r="J343" s="85">
        <v>1028997</v>
      </c>
      <c r="K343" s="86" t="s">
        <v>72</v>
      </c>
      <c r="L343" s="86" t="s">
        <v>73</v>
      </c>
      <c r="M343" s="87">
        <v>18248</v>
      </c>
      <c r="N343" s="87">
        <v>24406</v>
      </c>
      <c r="O343" s="102">
        <f t="shared" si="60"/>
        <v>0.74768499549291156</v>
      </c>
      <c r="P343" s="91">
        <f t="shared" si="61"/>
        <v>18248</v>
      </c>
      <c r="Q343" s="92">
        <f t="shared" si="62"/>
        <v>0</v>
      </c>
      <c r="R343" s="93">
        <f t="shared" si="63"/>
        <v>1.0582064623737251E-3</v>
      </c>
      <c r="S343" s="94">
        <f t="shared" si="64"/>
        <v>0</v>
      </c>
      <c r="T343" s="95">
        <f t="shared" si="65"/>
        <v>173002.36</v>
      </c>
      <c r="U343" s="95">
        <f t="shared" si="66"/>
        <v>259503.55</v>
      </c>
      <c r="V343" s="95">
        <f t="shared" si="67"/>
        <v>0</v>
      </c>
      <c r="W343" s="96">
        <f t="shared" si="68"/>
        <v>432505.91</v>
      </c>
      <c r="X343" s="89"/>
      <c r="Y343" s="97">
        <f t="shared" si="69"/>
        <v>0</v>
      </c>
      <c r="Z343" s="97">
        <f t="shared" si="70"/>
        <v>0</v>
      </c>
      <c r="AA343" s="97">
        <f t="shared" si="71"/>
        <v>0</v>
      </c>
    </row>
    <row r="344" spans="1:27" s="19" customFormat="1" ht="26.1" customHeight="1" x14ac:dyDescent="0.2">
      <c r="A344" s="85">
        <v>4826</v>
      </c>
      <c r="B344" s="85" t="s">
        <v>724</v>
      </c>
      <c r="C344" s="85" t="s">
        <v>725</v>
      </c>
      <c r="D344" s="85" t="s">
        <v>106</v>
      </c>
      <c r="E344" s="85" t="s">
        <v>76</v>
      </c>
      <c r="F344" s="85" t="s">
        <v>76</v>
      </c>
      <c r="G344" s="85">
        <v>676470</v>
      </c>
      <c r="H344" s="85">
        <v>8713859801</v>
      </c>
      <c r="I344" s="86" t="s">
        <v>67</v>
      </c>
      <c r="J344" s="85">
        <v>1030388</v>
      </c>
      <c r="K344" s="86" t="s">
        <v>72</v>
      </c>
      <c r="L344" s="86" t="s">
        <v>73</v>
      </c>
      <c r="M344" s="87">
        <v>17378</v>
      </c>
      <c r="N344" s="87">
        <v>20605</v>
      </c>
      <c r="O344" s="102">
        <f t="shared" si="60"/>
        <v>0.84338752729919919</v>
      </c>
      <c r="P344" s="91">
        <f t="shared" si="61"/>
        <v>17378</v>
      </c>
      <c r="Q344" s="92">
        <f t="shared" si="62"/>
        <v>0</v>
      </c>
      <c r="R344" s="93">
        <f t="shared" si="63"/>
        <v>1.0077549267388532E-3</v>
      </c>
      <c r="S344" s="94">
        <f t="shared" si="64"/>
        <v>0</v>
      </c>
      <c r="T344" s="95">
        <f t="shared" si="65"/>
        <v>164754.23000000001</v>
      </c>
      <c r="U344" s="95">
        <f t="shared" si="66"/>
        <v>247131.34</v>
      </c>
      <c r="V344" s="95">
        <f t="shared" si="67"/>
        <v>0</v>
      </c>
      <c r="W344" s="96">
        <f t="shared" si="68"/>
        <v>411885.57</v>
      </c>
      <c r="X344" s="89"/>
      <c r="Y344" s="97">
        <f t="shared" si="69"/>
        <v>0</v>
      </c>
      <c r="Z344" s="97">
        <f t="shared" si="70"/>
        <v>0</v>
      </c>
      <c r="AA344" s="97">
        <f t="shared" si="71"/>
        <v>0</v>
      </c>
    </row>
    <row r="345" spans="1:27" s="19" customFormat="1" ht="26.1" customHeight="1" x14ac:dyDescent="0.2">
      <c r="A345" s="85">
        <v>4830</v>
      </c>
      <c r="B345" s="85" t="s">
        <v>726</v>
      </c>
      <c r="C345" s="85" t="s">
        <v>727</v>
      </c>
      <c r="D345" s="85" t="s">
        <v>106</v>
      </c>
      <c r="E345" s="85" t="s">
        <v>152</v>
      </c>
      <c r="F345" s="85" t="s">
        <v>100</v>
      </c>
      <c r="G345" s="85">
        <v>675271</v>
      </c>
      <c r="H345" s="85">
        <v>1265033203</v>
      </c>
      <c r="I345" s="86" t="s">
        <v>566</v>
      </c>
      <c r="J345" s="85">
        <v>1012068</v>
      </c>
      <c r="K345" s="86" t="s">
        <v>72</v>
      </c>
      <c r="L345" s="86" t="s">
        <v>73</v>
      </c>
      <c r="M345" s="87">
        <v>14619</v>
      </c>
      <c r="N345" s="87">
        <v>18355</v>
      </c>
      <c r="O345" s="102">
        <f t="shared" si="60"/>
        <v>0.7964587305911196</v>
      </c>
      <c r="P345" s="91">
        <f t="shared" si="61"/>
        <v>14619.000000000002</v>
      </c>
      <c r="Q345" s="92">
        <f t="shared" si="62"/>
        <v>0</v>
      </c>
      <c r="R345" s="93">
        <f t="shared" si="63"/>
        <v>8.4775976947838055E-4</v>
      </c>
      <c r="S345" s="94">
        <f t="shared" si="64"/>
        <v>0</v>
      </c>
      <c r="T345" s="95">
        <f t="shared" si="65"/>
        <v>138597.19</v>
      </c>
      <c r="U345" s="95">
        <f t="shared" si="66"/>
        <v>207895.79</v>
      </c>
      <c r="V345" s="95">
        <f t="shared" si="67"/>
        <v>0</v>
      </c>
      <c r="W345" s="96">
        <f t="shared" si="68"/>
        <v>346492.98</v>
      </c>
      <c r="X345" s="89"/>
      <c r="Y345" s="97">
        <f t="shared" si="69"/>
        <v>0</v>
      </c>
      <c r="Z345" s="97">
        <f t="shared" si="70"/>
        <v>0</v>
      </c>
      <c r="AA345" s="97">
        <f t="shared" si="71"/>
        <v>0</v>
      </c>
    </row>
    <row r="346" spans="1:27" s="19" customFormat="1" ht="26.1" customHeight="1" x14ac:dyDescent="0.2">
      <c r="A346" s="85">
        <v>4831</v>
      </c>
      <c r="B346" s="85" t="s">
        <v>728</v>
      </c>
      <c r="C346" s="85" t="s">
        <v>159</v>
      </c>
      <c r="D346" s="85" t="s">
        <v>65</v>
      </c>
      <c r="E346" s="85" t="s">
        <v>580</v>
      </c>
      <c r="F346" s="85" t="s">
        <v>76</v>
      </c>
      <c r="G346" s="85">
        <v>676298</v>
      </c>
      <c r="H346" s="85">
        <v>7603394622</v>
      </c>
      <c r="I346" s="86" t="s">
        <v>67</v>
      </c>
      <c r="J346" s="85">
        <v>1028648</v>
      </c>
      <c r="K346" s="86" t="s">
        <v>72</v>
      </c>
      <c r="L346" s="86" t="s">
        <v>73</v>
      </c>
      <c r="M346" s="87">
        <v>9090</v>
      </c>
      <c r="N346" s="87">
        <v>16334</v>
      </c>
      <c r="O346" s="102">
        <f t="shared" si="60"/>
        <v>0.55650789763683117</v>
      </c>
      <c r="P346" s="91">
        <f t="shared" si="61"/>
        <v>9090</v>
      </c>
      <c r="Q346" s="92">
        <f t="shared" si="62"/>
        <v>6.6826029309672468E-4</v>
      </c>
      <c r="R346" s="93">
        <f t="shared" si="63"/>
        <v>5.271315619781434E-4</v>
      </c>
      <c r="S346" s="94">
        <f t="shared" si="64"/>
        <v>317696.96000000002</v>
      </c>
      <c r="T346" s="95">
        <f t="shared" si="65"/>
        <v>86178.84</v>
      </c>
      <c r="U346" s="95">
        <f t="shared" si="66"/>
        <v>129268.26</v>
      </c>
      <c r="V346" s="95">
        <f t="shared" si="67"/>
        <v>117613.81</v>
      </c>
      <c r="W346" s="96">
        <f t="shared" si="68"/>
        <v>650757.87000000011</v>
      </c>
      <c r="X346" s="89"/>
      <c r="Y346" s="97">
        <f t="shared" si="69"/>
        <v>155960.32000000001</v>
      </c>
      <c r="Z346" s="97">
        <f t="shared" si="70"/>
        <v>155960.32000000001</v>
      </c>
      <c r="AA346" s="97">
        <f t="shared" si="71"/>
        <v>311920.64000000001</v>
      </c>
    </row>
    <row r="347" spans="1:27" s="19" customFormat="1" ht="26.1" customHeight="1" x14ac:dyDescent="0.2">
      <c r="A347" s="85">
        <v>4832</v>
      </c>
      <c r="B347" s="85" t="s">
        <v>729</v>
      </c>
      <c r="C347" s="85" t="s">
        <v>159</v>
      </c>
      <c r="D347" s="85" t="s">
        <v>65</v>
      </c>
      <c r="E347" s="85" t="s">
        <v>160</v>
      </c>
      <c r="F347" s="85" t="s">
        <v>135</v>
      </c>
      <c r="G347" s="85">
        <v>675277</v>
      </c>
      <c r="H347" s="85">
        <v>1588785992</v>
      </c>
      <c r="I347" s="86" t="s">
        <v>67</v>
      </c>
      <c r="J347" s="85">
        <v>1028533</v>
      </c>
      <c r="K347" s="86" t="s">
        <v>72</v>
      </c>
      <c r="L347" s="86" t="s">
        <v>73</v>
      </c>
      <c r="M347" s="87">
        <v>6289</v>
      </c>
      <c r="N347" s="87">
        <v>15726</v>
      </c>
      <c r="O347" s="102">
        <f t="shared" si="60"/>
        <v>0.39991097545466109</v>
      </c>
      <c r="P347" s="91">
        <f t="shared" si="61"/>
        <v>6289.0000000000009</v>
      </c>
      <c r="Q347" s="92">
        <f t="shared" si="62"/>
        <v>4.6234202236361961E-4</v>
      </c>
      <c r="R347" s="93">
        <f t="shared" si="63"/>
        <v>3.6470081334219413E-4</v>
      </c>
      <c r="S347" s="94">
        <f t="shared" si="64"/>
        <v>219801.56</v>
      </c>
      <c r="T347" s="95">
        <f t="shared" si="65"/>
        <v>59623.62</v>
      </c>
      <c r="U347" s="95">
        <f t="shared" si="66"/>
        <v>89435.43</v>
      </c>
      <c r="V347" s="95">
        <f t="shared" si="67"/>
        <v>81372.2</v>
      </c>
      <c r="W347" s="96">
        <f t="shared" si="68"/>
        <v>450232.81</v>
      </c>
      <c r="X347" s="89"/>
      <c r="Y347" s="97">
        <f t="shared" si="69"/>
        <v>107902.58</v>
      </c>
      <c r="Z347" s="97">
        <f t="shared" si="70"/>
        <v>107902.58</v>
      </c>
      <c r="AA347" s="97">
        <f t="shared" si="71"/>
        <v>215805.16</v>
      </c>
    </row>
    <row r="348" spans="1:27" s="19" customFormat="1" ht="26.1" customHeight="1" x14ac:dyDescent="0.2">
      <c r="A348" s="85">
        <v>4833</v>
      </c>
      <c r="B348" s="85" t="s">
        <v>730</v>
      </c>
      <c r="C348" s="85" t="s">
        <v>109</v>
      </c>
      <c r="D348" s="85" t="s">
        <v>65</v>
      </c>
      <c r="E348" s="85" t="s">
        <v>731</v>
      </c>
      <c r="F348" s="85" t="s">
        <v>182</v>
      </c>
      <c r="G348" s="85">
        <v>675309</v>
      </c>
      <c r="H348" s="85">
        <v>1437270865</v>
      </c>
      <c r="I348" s="86" t="s">
        <v>67</v>
      </c>
      <c r="J348" s="85">
        <v>1026678</v>
      </c>
      <c r="K348" s="86" t="s">
        <v>111</v>
      </c>
      <c r="L348" s="86" t="s">
        <v>112</v>
      </c>
      <c r="M348" s="87">
        <v>20713</v>
      </c>
      <c r="N348" s="87">
        <v>27721</v>
      </c>
      <c r="O348" s="102">
        <f t="shared" si="60"/>
        <v>0.74719526712600559</v>
      </c>
      <c r="P348" s="91">
        <f t="shared" si="61"/>
        <v>20713</v>
      </c>
      <c r="Q348" s="92">
        <f t="shared" si="62"/>
        <v>1.5227365732576961E-3</v>
      </c>
      <c r="R348" s="93">
        <f t="shared" si="63"/>
        <v>1.2011524800058619E-3</v>
      </c>
      <c r="S348" s="94">
        <f t="shared" si="64"/>
        <v>723922.67</v>
      </c>
      <c r="T348" s="95">
        <f t="shared" si="65"/>
        <v>196372.09</v>
      </c>
      <c r="U348" s="95">
        <f t="shared" si="66"/>
        <v>294558.14</v>
      </c>
      <c r="V348" s="95">
        <f t="shared" si="67"/>
        <v>268001.64</v>
      </c>
      <c r="W348" s="96">
        <f t="shared" si="68"/>
        <v>1482854.54</v>
      </c>
      <c r="X348" s="89"/>
      <c r="Y348" s="97">
        <f t="shared" si="69"/>
        <v>355380.22</v>
      </c>
      <c r="Z348" s="97">
        <f t="shared" si="70"/>
        <v>355380.22</v>
      </c>
      <c r="AA348" s="97">
        <f t="shared" si="71"/>
        <v>710760.44</v>
      </c>
    </row>
    <row r="349" spans="1:27" s="19" customFormat="1" ht="26.1" customHeight="1" x14ac:dyDescent="0.2">
      <c r="A349" s="85">
        <v>4835</v>
      </c>
      <c r="B349" s="85" t="s">
        <v>732</v>
      </c>
      <c r="C349" s="85" t="s">
        <v>71</v>
      </c>
      <c r="D349" s="85" t="s">
        <v>65</v>
      </c>
      <c r="E349" s="85" t="s">
        <v>430</v>
      </c>
      <c r="F349" s="85" t="s">
        <v>80</v>
      </c>
      <c r="G349" s="85">
        <v>675326</v>
      </c>
      <c r="H349" s="85">
        <v>1154056158</v>
      </c>
      <c r="I349" s="86" t="s">
        <v>67</v>
      </c>
      <c r="J349" s="85">
        <v>1019486</v>
      </c>
      <c r="K349" s="86" t="s">
        <v>68</v>
      </c>
      <c r="L349" s="86" t="s">
        <v>69</v>
      </c>
      <c r="M349" s="87">
        <v>12556</v>
      </c>
      <c r="N349" s="87">
        <v>22876</v>
      </c>
      <c r="O349" s="102">
        <f t="shared" si="60"/>
        <v>0.54887218045112784</v>
      </c>
      <c r="P349" s="91">
        <f t="shared" si="61"/>
        <v>12556</v>
      </c>
      <c r="Q349" s="92">
        <f t="shared" si="62"/>
        <v>9.2306669308278057E-4</v>
      </c>
      <c r="R349" s="93">
        <f t="shared" si="63"/>
        <v>7.2812584072580509E-4</v>
      </c>
      <c r="S349" s="94">
        <f t="shared" si="64"/>
        <v>438834.21</v>
      </c>
      <c r="T349" s="95">
        <f t="shared" si="65"/>
        <v>119038.67</v>
      </c>
      <c r="U349" s="95">
        <f t="shared" si="66"/>
        <v>178558.01</v>
      </c>
      <c r="V349" s="95">
        <f t="shared" si="67"/>
        <v>162459.74</v>
      </c>
      <c r="W349" s="96">
        <f t="shared" si="68"/>
        <v>898890.63</v>
      </c>
      <c r="X349" s="89"/>
      <c r="Y349" s="97">
        <f t="shared" si="69"/>
        <v>215427.7</v>
      </c>
      <c r="Z349" s="97">
        <f t="shared" si="70"/>
        <v>215427.7</v>
      </c>
      <c r="AA349" s="97">
        <f t="shared" si="71"/>
        <v>430855.4</v>
      </c>
    </row>
    <row r="350" spans="1:27" s="19" customFormat="1" ht="26.1" customHeight="1" x14ac:dyDescent="0.2">
      <c r="A350" s="85">
        <v>4837</v>
      </c>
      <c r="B350" s="85" t="s">
        <v>733</v>
      </c>
      <c r="C350" s="85" t="s">
        <v>119</v>
      </c>
      <c r="D350" s="85" t="s">
        <v>65</v>
      </c>
      <c r="E350" s="85" t="s">
        <v>120</v>
      </c>
      <c r="F350" s="85" t="s">
        <v>92</v>
      </c>
      <c r="G350" s="85">
        <v>455478</v>
      </c>
      <c r="H350" s="85">
        <v>1669880118</v>
      </c>
      <c r="I350" s="86" t="s">
        <v>67</v>
      </c>
      <c r="J350" s="85">
        <v>1026234</v>
      </c>
      <c r="K350" s="86" t="s">
        <v>68</v>
      </c>
      <c r="L350" s="86" t="s">
        <v>69</v>
      </c>
      <c r="M350" s="87">
        <v>16908</v>
      </c>
      <c r="N350" s="87">
        <v>22942</v>
      </c>
      <c r="O350" s="102">
        <f t="shared" si="60"/>
        <v>0.73698892860256293</v>
      </c>
      <c r="P350" s="91">
        <f t="shared" si="61"/>
        <v>16908</v>
      </c>
      <c r="Q350" s="92">
        <f t="shared" si="62"/>
        <v>1.2430082547502113E-3</v>
      </c>
      <c r="R350" s="93">
        <f t="shared" si="63"/>
        <v>9.8049949944185367E-4</v>
      </c>
      <c r="S350" s="94">
        <f t="shared" si="64"/>
        <v>590937.31000000006</v>
      </c>
      <c r="T350" s="95">
        <f t="shared" si="65"/>
        <v>160298.32999999999</v>
      </c>
      <c r="U350" s="95">
        <f t="shared" si="66"/>
        <v>240447.5</v>
      </c>
      <c r="V350" s="95">
        <f t="shared" si="67"/>
        <v>218769.45</v>
      </c>
      <c r="W350" s="96">
        <f t="shared" si="68"/>
        <v>1210452.5900000001</v>
      </c>
      <c r="X350" s="89"/>
      <c r="Y350" s="97">
        <f t="shared" si="69"/>
        <v>290096.5</v>
      </c>
      <c r="Z350" s="97">
        <f t="shared" si="70"/>
        <v>290096.5</v>
      </c>
      <c r="AA350" s="97">
        <f t="shared" si="71"/>
        <v>580193</v>
      </c>
    </row>
    <row r="351" spans="1:27" s="19" customFormat="1" ht="26.1" customHeight="1" x14ac:dyDescent="0.2">
      <c r="A351" s="85">
        <v>4842</v>
      </c>
      <c r="B351" s="85" t="s">
        <v>734</v>
      </c>
      <c r="C351" s="85" t="s">
        <v>215</v>
      </c>
      <c r="D351" s="85" t="s">
        <v>65</v>
      </c>
      <c r="E351" s="85" t="s">
        <v>294</v>
      </c>
      <c r="F351" s="85" t="s">
        <v>76</v>
      </c>
      <c r="G351" s="85">
        <v>675556</v>
      </c>
      <c r="H351" s="85">
        <v>7460007051</v>
      </c>
      <c r="I351" s="86" t="s">
        <v>67</v>
      </c>
      <c r="J351" s="85">
        <v>1026301</v>
      </c>
      <c r="K351" s="86" t="s">
        <v>68</v>
      </c>
      <c r="L351" s="86" t="s">
        <v>69</v>
      </c>
      <c r="M351" s="87">
        <v>21885</v>
      </c>
      <c r="N351" s="87">
        <v>29858</v>
      </c>
      <c r="O351" s="102">
        <f t="shared" si="60"/>
        <v>0.73296938843860937</v>
      </c>
      <c r="P351" s="91">
        <f t="shared" si="61"/>
        <v>21885</v>
      </c>
      <c r="Q351" s="92">
        <f t="shared" si="62"/>
        <v>1.6088973063170318E-3</v>
      </c>
      <c r="R351" s="93">
        <f t="shared" si="63"/>
        <v>1.2691170774358272E-3</v>
      </c>
      <c r="S351" s="94">
        <f t="shared" si="64"/>
        <v>764884.26</v>
      </c>
      <c r="T351" s="95">
        <f t="shared" si="65"/>
        <v>207483.38</v>
      </c>
      <c r="U351" s="95">
        <f t="shared" si="66"/>
        <v>311225.07</v>
      </c>
      <c r="V351" s="95">
        <f t="shared" si="67"/>
        <v>283165.93</v>
      </c>
      <c r="W351" s="96">
        <f t="shared" si="68"/>
        <v>1566758.64</v>
      </c>
      <c r="X351" s="89"/>
      <c r="Y351" s="97">
        <f t="shared" si="69"/>
        <v>375488.64</v>
      </c>
      <c r="Z351" s="97">
        <f t="shared" si="70"/>
        <v>375488.64</v>
      </c>
      <c r="AA351" s="97">
        <f t="shared" si="71"/>
        <v>750977.28</v>
      </c>
    </row>
    <row r="352" spans="1:27" s="19" customFormat="1" ht="26.1" customHeight="1" x14ac:dyDescent="0.2">
      <c r="A352" s="85">
        <v>4846</v>
      </c>
      <c r="B352" s="85" t="s">
        <v>735</v>
      </c>
      <c r="C352" s="85" t="s">
        <v>78</v>
      </c>
      <c r="D352" s="85" t="s">
        <v>65</v>
      </c>
      <c r="E352" s="85" t="s">
        <v>635</v>
      </c>
      <c r="F352" s="85" t="s">
        <v>163</v>
      </c>
      <c r="G352" s="85">
        <v>675336</v>
      </c>
      <c r="H352" s="85">
        <v>1174729750</v>
      </c>
      <c r="I352" s="86" t="s">
        <v>67</v>
      </c>
      <c r="J352" s="85">
        <v>1028736</v>
      </c>
      <c r="K352" s="86" t="s">
        <v>68</v>
      </c>
      <c r="L352" s="86" t="s">
        <v>69</v>
      </c>
      <c r="M352" s="87">
        <v>15079</v>
      </c>
      <c r="N352" s="87">
        <v>20099</v>
      </c>
      <c r="O352" s="102">
        <f t="shared" si="60"/>
        <v>0.75023633016567992</v>
      </c>
      <c r="P352" s="91">
        <f t="shared" si="61"/>
        <v>15079</v>
      </c>
      <c r="Q352" s="92">
        <f t="shared" si="62"/>
        <v>1.1085475203086372E-3</v>
      </c>
      <c r="R352" s="93">
        <f t="shared" si="63"/>
        <v>8.7443529406693336E-4</v>
      </c>
      <c r="S352" s="94">
        <f t="shared" si="64"/>
        <v>527013.47</v>
      </c>
      <c r="T352" s="95">
        <f t="shared" si="65"/>
        <v>142958.28</v>
      </c>
      <c r="U352" s="95">
        <f t="shared" si="66"/>
        <v>214437.42</v>
      </c>
      <c r="V352" s="95">
        <f t="shared" si="67"/>
        <v>195104.36</v>
      </c>
      <c r="W352" s="96">
        <f t="shared" si="68"/>
        <v>1079513.53</v>
      </c>
      <c r="X352" s="89"/>
      <c r="Y352" s="97">
        <f t="shared" si="69"/>
        <v>258715.7</v>
      </c>
      <c r="Z352" s="97">
        <f t="shared" si="70"/>
        <v>258715.7</v>
      </c>
      <c r="AA352" s="97">
        <f t="shared" si="71"/>
        <v>517431.4</v>
      </c>
    </row>
    <row r="353" spans="1:27" s="19" customFormat="1" ht="26.1" customHeight="1" x14ac:dyDescent="0.2">
      <c r="A353" s="85">
        <v>4848</v>
      </c>
      <c r="B353" s="85" t="s">
        <v>736</v>
      </c>
      <c r="C353" s="85" t="s">
        <v>737</v>
      </c>
      <c r="D353" s="85" t="s">
        <v>106</v>
      </c>
      <c r="E353" s="85" t="s">
        <v>738</v>
      </c>
      <c r="F353" s="85" t="s">
        <v>100</v>
      </c>
      <c r="G353" s="85">
        <v>675958</v>
      </c>
      <c r="H353" s="85">
        <v>1780629279</v>
      </c>
      <c r="I353" s="86" t="s">
        <v>67</v>
      </c>
      <c r="J353" s="85">
        <v>1004288</v>
      </c>
      <c r="K353" s="86" t="s">
        <v>72</v>
      </c>
      <c r="L353" s="86" t="s">
        <v>73</v>
      </c>
      <c r="M353" s="87">
        <v>10877</v>
      </c>
      <c r="N353" s="87">
        <v>16545</v>
      </c>
      <c r="O353" s="102">
        <f t="shared" si="60"/>
        <v>0.65741915986702937</v>
      </c>
      <c r="P353" s="91">
        <f t="shared" si="61"/>
        <v>10877</v>
      </c>
      <c r="Q353" s="92">
        <f t="shared" si="62"/>
        <v>0</v>
      </c>
      <c r="R353" s="93">
        <f t="shared" si="63"/>
        <v>6.3076017597758706E-4</v>
      </c>
      <c r="S353" s="94">
        <f t="shared" si="64"/>
        <v>0</v>
      </c>
      <c r="T353" s="95">
        <f t="shared" si="65"/>
        <v>103120.71</v>
      </c>
      <c r="U353" s="95">
        <f t="shared" si="66"/>
        <v>154681.07</v>
      </c>
      <c r="V353" s="95">
        <f t="shared" si="67"/>
        <v>0</v>
      </c>
      <c r="W353" s="96">
        <f t="shared" si="68"/>
        <v>257801.78000000003</v>
      </c>
      <c r="X353" s="89"/>
      <c r="Y353" s="97">
        <f t="shared" si="69"/>
        <v>0</v>
      </c>
      <c r="Z353" s="97">
        <f t="shared" si="70"/>
        <v>0</v>
      </c>
      <c r="AA353" s="97">
        <f t="shared" si="71"/>
        <v>0</v>
      </c>
    </row>
    <row r="354" spans="1:27" s="19" customFormat="1" ht="26.1" customHeight="1" x14ac:dyDescent="0.2">
      <c r="A354" s="85">
        <v>4851</v>
      </c>
      <c r="B354" s="85" t="s">
        <v>739</v>
      </c>
      <c r="C354" s="85" t="s">
        <v>483</v>
      </c>
      <c r="D354" s="85" t="s">
        <v>65</v>
      </c>
      <c r="E354" s="85" t="s">
        <v>740</v>
      </c>
      <c r="F354" s="85" t="s">
        <v>92</v>
      </c>
      <c r="G354" s="85">
        <v>675169</v>
      </c>
      <c r="H354" s="85">
        <v>1659970655</v>
      </c>
      <c r="I354" s="86" t="s">
        <v>81</v>
      </c>
      <c r="J354" s="85">
        <v>1004468</v>
      </c>
      <c r="K354" s="86">
        <v>43831</v>
      </c>
      <c r="L354" s="86">
        <v>44135</v>
      </c>
      <c r="M354" s="87">
        <v>7220</v>
      </c>
      <c r="N354" s="87">
        <v>12166</v>
      </c>
      <c r="O354" s="102">
        <f t="shared" si="60"/>
        <v>0.59345717573565671</v>
      </c>
      <c r="P354" s="91">
        <f t="shared" si="61"/>
        <v>8668.75</v>
      </c>
      <c r="Q354" s="92">
        <f t="shared" si="62"/>
        <v>6.3729168490453598E-4</v>
      </c>
      <c r="R354" s="93">
        <f t="shared" si="63"/>
        <v>5.0270316038482181E-4</v>
      </c>
      <c r="S354" s="94">
        <f t="shared" si="64"/>
        <v>302974.2</v>
      </c>
      <c r="T354" s="95">
        <f t="shared" si="65"/>
        <v>82185.13</v>
      </c>
      <c r="U354" s="95">
        <f t="shared" si="66"/>
        <v>123277.69</v>
      </c>
      <c r="V354" s="95">
        <f t="shared" si="67"/>
        <v>112163.34</v>
      </c>
      <c r="W354" s="96">
        <f t="shared" si="68"/>
        <v>620600.36</v>
      </c>
      <c r="X354" s="89"/>
      <c r="Y354" s="97">
        <f t="shared" si="69"/>
        <v>148732.79</v>
      </c>
      <c r="Z354" s="97">
        <f t="shared" si="70"/>
        <v>148732.79</v>
      </c>
      <c r="AA354" s="97">
        <f t="shared" si="71"/>
        <v>297465.58</v>
      </c>
    </row>
    <row r="355" spans="1:27" s="19" customFormat="1" ht="26.1" customHeight="1" x14ac:dyDescent="0.2">
      <c r="A355" s="85">
        <v>4852</v>
      </c>
      <c r="B355" s="85" t="s">
        <v>741</v>
      </c>
      <c r="C355" s="85" t="s">
        <v>717</v>
      </c>
      <c r="D355" s="85" t="s">
        <v>65</v>
      </c>
      <c r="E355" s="85" t="s">
        <v>103</v>
      </c>
      <c r="F355" s="85" t="s">
        <v>103</v>
      </c>
      <c r="G355" s="85">
        <v>455872</v>
      </c>
      <c r="H355" s="85">
        <v>7560045852</v>
      </c>
      <c r="I355" s="86" t="s">
        <v>67</v>
      </c>
      <c r="J355" s="85">
        <v>1025492</v>
      </c>
      <c r="K355" s="86" t="s">
        <v>68</v>
      </c>
      <c r="L355" s="86" t="s">
        <v>69</v>
      </c>
      <c r="M355" s="87">
        <v>18470</v>
      </c>
      <c r="N355" s="87">
        <v>25206</v>
      </c>
      <c r="O355" s="102">
        <f t="shared" si="60"/>
        <v>0.73276204078394036</v>
      </c>
      <c r="P355" s="91">
        <f t="shared" si="61"/>
        <v>18470</v>
      </c>
      <c r="Q355" s="92">
        <f t="shared" si="62"/>
        <v>1.3578402215067662E-3</v>
      </c>
      <c r="R355" s="93">
        <f t="shared" si="63"/>
        <v>1.0710803025012442E-3</v>
      </c>
      <c r="S355" s="94">
        <f t="shared" si="64"/>
        <v>645529.46</v>
      </c>
      <c r="T355" s="95">
        <f t="shared" si="65"/>
        <v>175107.06</v>
      </c>
      <c r="U355" s="95">
        <f t="shared" si="66"/>
        <v>262660.59000000003</v>
      </c>
      <c r="V355" s="95">
        <f t="shared" si="67"/>
        <v>238979.88</v>
      </c>
      <c r="W355" s="96">
        <f t="shared" si="68"/>
        <v>1322276.9900000002</v>
      </c>
      <c r="X355" s="89"/>
      <c r="Y355" s="97">
        <f t="shared" si="69"/>
        <v>316896.28000000003</v>
      </c>
      <c r="Z355" s="97">
        <f t="shared" si="70"/>
        <v>316896.28000000003</v>
      </c>
      <c r="AA355" s="97">
        <f t="shared" si="71"/>
        <v>633792.56000000006</v>
      </c>
    </row>
    <row r="356" spans="1:27" s="19" customFormat="1" ht="26.1" customHeight="1" x14ac:dyDescent="0.2">
      <c r="A356" s="85">
        <v>4853</v>
      </c>
      <c r="B356" s="85" t="s">
        <v>742</v>
      </c>
      <c r="C356" s="85" t="s">
        <v>743</v>
      </c>
      <c r="D356" s="85" t="s">
        <v>106</v>
      </c>
      <c r="E356" s="85" t="s">
        <v>198</v>
      </c>
      <c r="F356" s="85" t="s">
        <v>66</v>
      </c>
      <c r="G356" s="85">
        <v>675105</v>
      </c>
      <c r="H356" s="85">
        <v>1780289553</v>
      </c>
      <c r="I356" s="86" t="s">
        <v>81</v>
      </c>
      <c r="J356" s="85">
        <v>1004876</v>
      </c>
      <c r="K356" s="86" t="s">
        <v>72</v>
      </c>
      <c r="L356" s="86" t="s">
        <v>73</v>
      </c>
      <c r="M356" s="87">
        <v>7396</v>
      </c>
      <c r="N356" s="87">
        <v>11268</v>
      </c>
      <c r="O356" s="102">
        <f t="shared" si="60"/>
        <v>0.65637202697905572</v>
      </c>
      <c r="P356" s="91">
        <f t="shared" si="61"/>
        <v>7396</v>
      </c>
      <c r="Q356" s="92">
        <f t="shared" si="62"/>
        <v>0</v>
      </c>
      <c r="R356" s="93">
        <f t="shared" si="63"/>
        <v>4.288960431672551E-4</v>
      </c>
      <c r="S356" s="94">
        <f t="shared" si="64"/>
        <v>0</v>
      </c>
      <c r="T356" s="95">
        <f t="shared" si="65"/>
        <v>70118.67</v>
      </c>
      <c r="U356" s="95">
        <f t="shared" si="66"/>
        <v>105178.01</v>
      </c>
      <c r="V356" s="95">
        <f t="shared" si="67"/>
        <v>0</v>
      </c>
      <c r="W356" s="96">
        <f t="shared" si="68"/>
        <v>175296.68</v>
      </c>
      <c r="X356" s="89"/>
      <c r="Y356" s="97">
        <f t="shared" si="69"/>
        <v>0</v>
      </c>
      <c r="Z356" s="97">
        <f t="shared" si="70"/>
        <v>0</v>
      </c>
      <c r="AA356" s="97">
        <f t="shared" si="71"/>
        <v>0</v>
      </c>
    </row>
    <row r="357" spans="1:27" s="19" customFormat="1" ht="26.1" customHeight="1" x14ac:dyDescent="0.2">
      <c r="A357" s="85">
        <v>4855</v>
      </c>
      <c r="B357" s="85" t="s">
        <v>744</v>
      </c>
      <c r="C357" s="85" t="s">
        <v>129</v>
      </c>
      <c r="D357" s="85" t="s">
        <v>65</v>
      </c>
      <c r="E357" s="85" t="s">
        <v>167</v>
      </c>
      <c r="F357" s="85" t="s">
        <v>100</v>
      </c>
      <c r="G357" s="85">
        <v>455806</v>
      </c>
      <c r="H357" s="85">
        <v>1760689293</v>
      </c>
      <c r="I357" s="86" t="s">
        <v>67</v>
      </c>
      <c r="J357" s="85">
        <v>1028793</v>
      </c>
      <c r="K357" s="86" t="s">
        <v>87</v>
      </c>
      <c r="L357" s="86" t="s">
        <v>88</v>
      </c>
      <c r="M357" s="87">
        <v>18134</v>
      </c>
      <c r="N357" s="87">
        <v>25047</v>
      </c>
      <c r="O357" s="102">
        <f t="shared" si="60"/>
        <v>0.72399888210164887</v>
      </c>
      <c r="P357" s="91">
        <f t="shared" si="61"/>
        <v>18134</v>
      </c>
      <c r="Q357" s="92">
        <f t="shared" si="62"/>
        <v>1.3331388509368542E-3</v>
      </c>
      <c r="R357" s="93">
        <f t="shared" si="63"/>
        <v>1.0515955714974316E-3</v>
      </c>
      <c r="S357" s="94">
        <f t="shared" si="64"/>
        <v>633786.21</v>
      </c>
      <c r="T357" s="95">
        <f t="shared" si="65"/>
        <v>171921.57</v>
      </c>
      <c r="U357" s="95">
        <f t="shared" si="66"/>
        <v>257882.36</v>
      </c>
      <c r="V357" s="95">
        <f t="shared" si="67"/>
        <v>234632.44</v>
      </c>
      <c r="W357" s="96">
        <f t="shared" si="68"/>
        <v>1298222.58</v>
      </c>
      <c r="X357" s="89"/>
      <c r="Y357" s="97">
        <f t="shared" si="69"/>
        <v>311131.40999999997</v>
      </c>
      <c r="Z357" s="97">
        <f t="shared" si="70"/>
        <v>311131.40999999997</v>
      </c>
      <c r="AA357" s="97">
        <f t="shared" si="71"/>
        <v>622262.81999999995</v>
      </c>
    </row>
    <row r="358" spans="1:27" s="19" customFormat="1" ht="26.1" customHeight="1" x14ac:dyDescent="0.2">
      <c r="A358" s="85">
        <v>4857</v>
      </c>
      <c r="B358" s="85" t="s">
        <v>745</v>
      </c>
      <c r="C358" s="85" t="s">
        <v>746</v>
      </c>
      <c r="D358" s="85" t="s">
        <v>106</v>
      </c>
      <c r="E358" s="85" t="s">
        <v>189</v>
      </c>
      <c r="F358" s="85" t="s">
        <v>92</v>
      </c>
      <c r="G358" s="85">
        <v>675210</v>
      </c>
      <c r="H358" s="85">
        <v>1881974319</v>
      </c>
      <c r="I358" s="86" t="s">
        <v>67</v>
      </c>
      <c r="J358" s="85">
        <v>1019892</v>
      </c>
      <c r="K358" s="86" t="s">
        <v>68</v>
      </c>
      <c r="L358" s="86" t="s">
        <v>69</v>
      </c>
      <c r="M358" s="87">
        <v>12274</v>
      </c>
      <c r="N358" s="87">
        <v>15456</v>
      </c>
      <c r="O358" s="102">
        <f t="shared" si="60"/>
        <v>0.79412525879917184</v>
      </c>
      <c r="P358" s="91">
        <f t="shared" si="61"/>
        <v>12274</v>
      </c>
      <c r="Q358" s="92">
        <f t="shared" si="62"/>
        <v>0</v>
      </c>
      <c r="R358" s="93">
        <f t="shared" si="63"/>
        <v>7.117725843476053E-4</v>
      </c>
      <c r="S358" s="94">
        <f t="shared" si="64"/>
        <v>0</v>
      </c>
      <c r="T358" s="95">
        <f t="shared" si="65"/>
        <v>116365.14</v>
      </c>
      <c r="U358" s="95">
        <f t="shared" si="66"/>
        <v>174547.71</v>
      </c>
      <c r="V358" s="95">
        <f t="shared" si="67"/>
        <v>0</v>
      </c>
      <c r="W358" s="96">
        <f t="shared" si="68"/>
        <v>290912.84999999998</v>
      </c>
      <c r="X358" s="89"/>
      <c r="Y358" s="97">
        <f t="shared" si="69"/>
        <v>0</v>
      </c>
      <c r="Z358" s="97">
        <f t="shared" si="70"/>
        <v>0</v>
      </c>
      <c r="AA358" s="97">
        <f t="shared" si="71"/>
        <v>0</v>
      </c>
    </row>
    <row r="359" spans="1:27" s="19" customFormat="1" ht="26.1" customHeight="1" x14ac:dyDescent="0.2">
      <c r="A359" s="85">
        <v>4858</v>
      </c>
      <c r="B359" s="85" t="s">
        <v>747</v>
      </c>
      <c r="C359" s="85" t="s">
        <v>748</v>
      </c>
      <c r="D359" s="85" t="s">
        <v>106</v>
      </c>
      <c r="E359" s="85" t="s">
        <v>152</v>
      </c>
      <c r="F359" s="85" t="s">
        <v>100</v>
      </c>
      <c r="G359" s="85">
        <v>675066</v>
      </c>
      <c r="H359" s="85">
        <v>1659516532</v>
      </c>
      <c r="I359" s="86" t="s">
        <v>67</v>
      </c>
      <c r="J359" s="85">
        <v>1016966</v>
      </c>
      <c r="K359" s="86" t="s">
        <v>72</v>
      </c>
      <c r="L359" s="86" t="s">
        <v>73</v>
      </c>
      <c r="M359" s="87">
        <v>9955</v>
      </c>
      <c r="N359" s="87">
        <v>14962</v>
      </c>
      <c r="O359" s="102">
        <f t="shared" si="60"/>
        <v>0.66535222563828367</v>
      </c>
      <c r="P359" s="91">
        <f t="shared" si="61"/>
        <v>9955</v>
      </c>
      <c r="Q359" s="92">
        <f t="shared" si="62"/>
        <v>0</v>
      </c>
      <c r="R359" s="93">
        <f t="shared" si="63"/>
        <v>5.7729314625879185E-4</v>
      </c>
      <c r="S359" s="94">
        <f t="shared" si="64"/>
        <v>0</v>
      </c>
      <c r="T359" s="95">
        <f t="shared" si="65"/>
        <v>94379.58</v>
      </c>
      <c r="U359" s="95">
        <f t="shared" si="66"/>
        <v>141569.37</v>
      </c>
      <c r="V359" s="95">
        <f t="shared" si="67"/>
        <v>0</v>
      </c>
      <c r="W359" s="96">
        <f t="shared" si="68"/>
        <v>235948.95</v>
      </c>
      <c r="X359" s="89"/>
      <c r="Y359" s="97">
        <f t="shared" si="69"/>
        <v>0</v>
      </c>
      <c r="Z359" s="97">
        <f t="shared" si="70"/>
        <v>0</v>
      </c>
      <c r="AA359" s="97">
        <f t="shared" si="71"/>
        <v>0</v>
      </c>
    </row>
    <row r="360" spans="1:27" s="19" customFormat="1" ht="26.1" customHeight="1" x14ac:dyDescent="0.2">
      <c r="A360" s="85">
        <v>4859</v>
      </c>
      <c r="B360" s="85" t="s">
        <v>749</v>
      </c>
      <c r="C360" s="85" t="s">
        <v>750</v>
      </c>
      <c r="D360" s="85" t="s">
        <v>65</v>
      </c>
      <c r="E360" s="85" t="s">
        <v>570</v>
      </c>
      <c r="F360" s="85" t="s">
        <v>570</v>
      </c>
      <c r="G360" s="85">
        <v>675723</v>
      </c>
      <c r="H360" s="85">
        <v>8222366496</v>
      </c>
      <c r="I360" s="86" t="s">
        <v>67</v>
      </c>
      <c r="J360" s="85">
        <v>1029353</v>
      </c>
      <c r="K360" s="86" t="s">
        <v>72</v>
      </c>
      <c r="L360" s="86" t="s">
        <v>73</v>
      </c>
      <c r="M360" s="87">
        <v>12212</v>
      </c>
      <c r="N360" s="87">
        <v>21124</v>
      </c>
      <c r="O360" s="102">
        <f t="shared" si="60"/>
        <v>0.57811020640030297</v>
      </c>
      <c r="P360" s="91">
        <f t="shared" si="61"/>
        <v>12212</v>
      </c>
      <c r="Q360" s="92">
        <f t="shared" si="62"/>
        <v>8.9777719464215644E-4</v>
      </c>
      <c r="R360" s="93">
        <f t="shared" si="63"/>
        <v>7.0817718755523517E-4</v>
      </c>
      <c r="S360" s="94">
        <f t="shared" si="64"/>
        <v>426811.36</v>
      </c>
      <c r="T360" s="95">
        <f t="shared" si="65"/>
        <v>115777.34</v>
      </c>
      <c r="U360" s="95">
        <f t="shared" si="66"/>
        <v>173666.01</v>
      </c>
      <c r="V360" s="95">
        <f t="shared" si="67"/>
        <v>158008.79</v>
      </c>
      <c r="W360" s="96">
        <f t="shared" si="68"/>
        <v>874263.5</v>
      </c>
      <c r="X360" s="89"/>
      <c r="Y360" s="97">
        <f t="shared" si="69"/>
        <v>209525.58</v>
      </c>
      <c r="Z360" s="97">
        <f t="shared" si="70"/>
        <v>209525.58</v>
      </c>
      <c r="AA360" s="97">
        <f t="shared" si="71"/>
        <v>419051.16</v>
      </c>
    </row>
    <row r="361" spans="1:27" s="19" customFormat="1" ht="26.1" customHeight="1" x14ac:dyDescent="0.2">
      <c r="A361" s="85">
        <v>4860</v>
      </c>
      <c r="B361" s="85" t="s">
        <v>751</v>
      </c>
      <c r="C361" s="85" t="s">
        <v>752</v>
      </c>
      <c r="D361" s="85" t="s">
        <v>65</v>
      </c>
      <c r="E361" s="85" t="s">
        <v>753</v>
      </c>
      <c r="F361" s="85" t="s">
        <v>92</v>
      </c>
      <c r="G361" s="85">
        <v>675572</v>
      </c>
      <c r="H361" s="85">
        <v>4610254253</v>
      </c>
      <c r="I361" s="86" t="s">
        <v>67</v>
      </c>
      <c r="J361" s="85">
        <v>1020870</v>
      </c>
      <c r="K361" s="86" t="s">
        <v>72</v>
      </c>
      <c r="L361" s="86" t="s">
        <v>73</v>
      </c>
      <c r="M361" s="87">
        <v>13703</v>
      </c>
      <c r="N361" s="87">
        <v>25714</v>
      </c>
      <c r="O361" s="102">
        <f t="shared" si="60"/>
        <v>0.53290036555961728</v>
      </c>
      <c r="P361" s="91">
        <f t="shared" si="61"/>
        <v>13703</v>
      </c>
      <c r="Q361" s="92">
        <f t="shared" si="62"/>
        <v>1.0073895265461407E-3</v>
      </c>
      <c r="R361" s="93">
        <f t="shared" si="63"/>
        <v>7.9464068138465334E-4</v>
      </c>
      <c r="S361" s="94">
        <f t="shared" si="64"/>
        <v>478922.05</v>
      </c>
      <c r="T361" s="95">
        <f t="shared" si="65"/>
        <v>129912.94</v>
      </c>
      <c r="U361" s="95">
        <f t="shared" si="66"/>
        <v>194869.42</v>
      </c>
      <c r="V361" s="95">
        <f t="shared" si="67"/>
        <v>177300.56</v>
      </c>
      <c r="W361" s="96">
        <f t="shared" si="68"/>
        <v>981004.97</v>
      </c>
      <c r="X361" s="89"/>
      <c r="Y361" s="97">
        <f t="shared" si="69"/>
        <v>235107.19</v>
      </c>
      <c r="Z361" s="97">
        <f t="shared" si="70"/>
        <v>235107.19</v>
      </c>
      <c r="AA361" s="97">
        <f t="shared" si="71"/>
        <v>470214.38</v>
      </c>
    </row>
    <row r="362" spans="1:27" s="19" customFormat="1" ht="26.1" customHeight="1" x14ac:dyDescent="0.2">
      <c r="A362" s="85">
        <v>4861</v>
      </c>
      <c r="B362" s="85" t="s">
        <v>754</v>
      </c>
      <c r="C362" s="85" t="s">
        <v>71</v>
      </c>
      <c r="D362" s="85" t="s">
        <v>65</v>
      </c>
      <c r="E362" s="85" t="s">
        <v>573</v>
      </c>
      <c r="F362" s="85" t="s">
        <v>66</v>
      </c>
      <c r="G362" s="85">
        <v>676014</v>
      </c>
      <c r="H362" s="85">
        <v>1750388617</v>
      </c>
      <c r="I362" s="86" t="s">
        <v>67</v>
      </c>
      <c r="J362" s="85">
        <v>486101</v>
      </c>
      <c r="K362" s="86" t="s">
        <v>68</v>
      </c>
      <c r="L362" s="86" t="s">
        <v>69</v>
      </c>
      <c r="M362" s="87">
        <v>14644</v>
      </c>
      <c r="N362" s="87">
        <v>29947</v>
      </c>
      <c r="O362" s="102">
        <f t="shared" si="60"/>
        <v>0.48899722843690518</v>
      </c>
      <c r="P362" s="91">
        <f t="shared" si="61"/>
        <v>14644</v>
      </c>
      <c r="Q362" s="92">
        <f t="shared" si="62"/>
        <v>1.076568067338662E-3</v>
      </c>
      <c r="R362" s="93">
        <f t="shared" si="63"/>
        <v>8.492095262494975E-4</v>
      </c>
      <c r="S362" s="94">
        <f t="shared" si="64"/>
        <v>511810.15</v>
      </c>
      <c r="T362" s="95">
        <f t="shared" si="65"/>
        <v>138834.21</v>
      </c>
      <c r="U362" s="95">
        <f t="shared" si="66"/>
        <v>208251.31</v>
      </c>
      <c r="V362" s="95">
        <f t="shared" si="67"/>
        <v>189475.98</v>
      </c>
      <c r="W362" s="96">
        <f t="shared" si="68"/>
        <v>1048371.6499999999</v>
      </c>
      <c r="X362" s="89"/>
      <c r="Y362" s="97">
        <f t="shared" si="69"/>
        <v>251252.25</v>
      </c>
      <c r="Z362" s="97">
        <f t="shared" si="70"/>
        <v>251252.25</v>
      </c>
      <c r="AA362" s="97">
        <f t="shared" si="71"/>
        <v>502504.5</v>
      </c>
    </row>
    <row r="363" spans="1:27" s="19" customFormat="1" ht="26.1" customHeight="1" x14ac:dyDescent="0.2">
      <c r="A363" s="85">
        <v>4863</v>
      </c>
      <c r="B363" s="85" t="s">
        <v>755</v>
      </c>
      <c r="C363" s="85" t="s">
        <v>129</v>
      </c>
      <c r="D363" s="85" t="s">
        <v>65</v>
      </c>
      <c r="E363" s="85" t="s">
        <v>348</v>
      </c>
      <c r="F363" s="85" t="s">
        <v>100</v>
      </c>
      <c r="G363" s="85">
        <v>455970</v>
      </c>
      <c r="H363" s="85">
        <v>1306043583</v>
      </c>
      <c r="I363" s="86" t="s">
        <v>67</v>
      </c>
      <c r="J363" s="85">
        <v>1028792</v>
      </c>
      <c r="K363" s="86" t="s">
        <v>87</v>
      </c>
      <c r="L363" s="86" t="s">
        <v>88</v>
      </c>
      <c r="M363" s="87">
        <v>11038</v>
      </c>
      <c r="N363" s="87">
        <v>14268</v>
      </c>
      <c r="O363" s="102">
        <f t="shared" si="60"/>
        <v>0.77361928791701706</v>
      </c>
      <c r="P363" s="91">
        <f t="shared" si="61"/>
        <v>11038</v>
      </c>
      <c r="Q363" s="92">
        <f t="shared" si="62"/>
        <v>8.1146942961514272E-4</v>
      </c>
      <c r="R363" s="93">
        <f t="shared" si="63"/>
        <v>6.4009660958358049E-4</v>
      </c>
      <c r="S363" s="94">
        <f t="shared" si="64"/>
        <v>385779.87</v>
      </c>
      <c r="T363" s="95">
        <f t="shared" si="65"/>
        <v>104647.09</v>
      </c>
      <c r="U363" s="95">
        <f t="shared" si="66"/>
        <v>156970.64000000001</v>
      </c>
      <c r="V363" s="95">
        <f t="shared" si="67"/>
        <v>142818.62</v>
      </c>
      <c r="W363" s="96">
        <f t="shared" si="68"/>
        <v>790216.22</v>
      </c>
      <c r="X363" s="89"/>
      <c r="Y363" s="97">
        <f t="shared" si="69"/>
        <v>189382.85</v>
      </c>
      <c r="Z363" s="97">
        <f t="shared" si="70"/>
        <v>189382.85</v>
      </c>
      <c r="AA363" s="97">
        <f t="shared" si="71"/>
        <v>378765.7</v>
      </c>
    </row>
    <row r="364" spans="1:27" s="19" customFormat="1" ht="26.1" customHeight="1" x14ac:dyDescent="0.2">
      <c r="A364" s="85">
        <v>4864</v>
      </c>
      <c r="B364" s="85" t="s">
        <v>756</v>
      </c>
      <c r="C364" s="85" t="s">
        <v>757</v>
      </c>
      <c r="D364" s="85" t="s">
        <v>106</v>
      </c>
      <c r="E364" s="85" t="s">
        <v>167</v>
      </c>
      <c r="F364" s="85" t="s">
        <v>100</v>
      </c>
      <c r="G364" s="85">
        <v>675089</v>
      </c>
      <c r="H364" s="85">
        <v>1447797881</v>
      </c>
      <c r="I364" s="86" t="s">
        <v>67</v>
      </c>
      <c r="J364" s="85">
        <v>1028539</v>
      </c>
      <c r="K364" s="86" t="s">
        <v>72</v>
      </c>
      <c r="L364" s="86" t="s">
        <v>73</v>
      </c>
      <c r="M364" s="87">
        <v>17927</v>
      </c>
      <c r="N364" s="87">
        <v>24102</v>
      </c>
      <c r="O364" s="102">
        <f t="shared" si="60"/>
        <v>0.74379719525350596</v>
      </c>
      <c r="P364" s="91">
        <f t="shared" si="61"/>
        <v>17927</v>
      </c>
      <c r="Q364" s="92">
        <f t="shared" si="62"/>
        <v>0</v>
      </c>
      <c r="R364" s="93">
        <f t="shared" si="63"/>
        <v>1.0395915854325827E-3</v>
      </c>
      <c r="S364" s="94">
        <f t="shared" si="64"/>
        <v>0</v>
      </c>
      <c r="T364" s="95">
        <f t="shared" si="65"/>
        <v>169959.09</v>
      </c>
      <c r="U364" s="95">
        <f t="shared" si="66"/>
        <v>254938.63</v>
      </c>
      <c r="V364" s="95">
        <f t="shared" si="67"/>
        <v>0</v>
      </c>
      <c r="W364" s="96">
        <f t="shared" si="68"/>
        <v>424897.72</v>
      </c>
      <c r="X364" s="89"/>
      <c r="Y364" s="97">
        <f t="shared" si="69"/>
        <v>0</v>
      </c>
      <c r="Z364" s="97">
        <f t="shared" si="70"/>
        <v>0</v>
      </c>
      <c r="AA364" s="97">
        <f t="shared" si="71"/>
        <v>0</v>
      </c>
    </row>
    <row r="365" spans="1:27" s="19" customFormat="1" ht="26.1" customHeight="1" x14ac:dyDescent="0.2">
      <c r="A365" s="85">
        <v>4865</v>
      </c>
      <c r="B365" s="85" t="s">
        <v>758</v>
      </c>
      <c r="C365" s="85" t="s">
        <v>140</v>
      </c>
      <c r="D365" s="85" t="s">
        <v>65</v>
      </c>
      <c r="E365" s="85" t="s">
        <v>344</v>
      </c>
      <c r="F365" s="85" t="s">
        <v>103</v>
      </c>
      <c r="G365" s="85">
        <v>455574</v>
      </c>
      <c r="H365" s="85">
        <v>1073634366</v>
      </c>
      <c r="I365" s="86" t="s">
        <v>67</v>
      </c>
      <c r="J365" s="85">
        <v>1026266</v>
      </c>
      <c r="K365" s="86" t="s">
        <v>87</v>
      </c>
      <c r="L365" s="86" t="s">
        <v>88</v>
      </c>
      <c r="M365" s="87">
        <v>19445</v>
      </c>
      <c r="N365" s="87">
        <v>28429</v>
      </c>
      <c r="O365" s="102">
        <f t="shared" si="60"/>
        <v>0.68398466354778575</v>
      </c>
      <c r="P365" s="91">
        <f t="shared" si="61"/>
        <v>19445</v>
      </c>
      <c r="Q365" s="92">
        <f t="shared" si="62"/>
        <v>1.4295183057498142E-3</v>
      </c>
      <c r="R365" s="93">
        <f t="shared" si="63"/>
        <v>1.1276208165748073E-3</v>
      </c>
      <c r="S365" s="94">
        <f t="shared" si="64"/>
        <v>679605.87</v>
      </c>
      <c r="T365" s="95">
        <f t="shared" si="65"/>
        <v>184350.67</v>
      </c>
      <c r="U365" s="95">
        <f t="shared" si="66"/>
        <v>276526</v>
      </c>
      <c r="V365" s="95">
        <f t="shared" si="67"/>
        <v>251595.22</v>
      </c>
      <c r="W365" s="96">
        <f t="shared" si="68"/>
        <v>1392077.76</v>
      </c>
      <c r="X365" s="89"/>
      <c r="Y365" s="97">
        <f t="shared" si="69"/>
        <v>333624.7</v>
      </c>
      <c r="Z365" s="97">
        <f t="shared" si="70"/>
        <v>333624.7</v>
      </c>
      <c r="AA365" s="97">
        <f t="shared" si="71"/>
        <v>667249.4</v>
      </c>
    </row>
    <row r="366" spans="1:27" s="19" customFormat="1" ht="26.1" customHeight="1" x14ac:dyDescent="0.2">
      <c r="A366" s="85">
        <v>4868</v>
      </c>
      <c r="B366" s="85" t="s">
        <v>759</v>
      </c>
      <c r="C366" s="85" t="s">
        <v>127</v>
      </c>
      <c r="D366" s="85" t="s">
        <v>65</v>
      </c>
      <c r="E366" s="85" t="s">
        <v>325</v>
      </c>
      <c r="F366" s="85" t="s">
        <v>92</v>
      </c>
      <c r="G366" s="85">
        <v>675903</v>
      </c>
      <c r="H366" s="85">
        <v>1629516109</v>
      </c>
      <c r="I366" s="86" t="s">
        <v>67</v>
      </c>
      <c r="J366" s="85">
        <v>1029346</v>
      </c>
      <c r="K366" s="86" t="s">
        <v>87</v>
      </c>
      <c r="L366" s="86" t="s">
        <v>88</v>
      </c>
      <c r="M366" s="87">
        <v>11695</v>
      </c>
      <c r="N366" s="87">
        <v>21050</v>
      </c>
      <c r="O366" s="102">
        <f t="shared" si="60"/>
        <v>0.55558194774346792</v>
      </c>
      <c r="P366" s="91">
        <f t="shared" si="61"/>
        <v>11695</v>
      </c>
      <c r="Q366" s="92">
        <f t="shared" si="62"/>
        <v>8.5976943099738126E-4</v>
      </c>
      <c r="R366" s="93">
        <f t="shared" si="63"/>
        <v>6.7819621752853549E-4</v>
      </c>
      <c r="S366" s="94">
        <f t="shared" si="64"/>
        <v>408742.13</v>
      </c>
      <c r="T366" s="95">
        <f t="shared" si="65"/>
        <v>110875.86</v>
      </c>
      <c r="U366" s="95">
        <f t="shared" si="66"/>
        <v>166313.79</v>
      </c>
      <c r="V366" s="95">
        <f t="shared" si="67"/>
        <v>151319.42000000001</v>
      </c>
      <c r="W366" s="96">
        <f t="shared" si="68"/>
        <v>837251.20000000007</v>
      </c>
      <c r="X366" s="89"/>
      <c r="Y366" s="97">
        <f t="shared" si="69"/>
        <v>200655.23</v>
      </c>
      <c r="Z366" s="97">
        <f t="shared" si="70"/>
        <v>200655.23</v>
      </c>
      <c r="AA366" s="97">
        <f t="shared" si="71"/>
        <v>401310.46</v>
      </c>
    </row>
    <row r="367" spans="1:27" s="19" customFormat="1" ht="26.1" customHeight="1" x14ac:dyDescent="0.2">
      <c r="A367" s="85">
        <v>4870</v>
      </c>
      <c r="B367" s="85" t="s">
        <v>760</v>
      </c>
      <c r="C367" s="85" t="s">
        <v>83</v>
      </c>
      <c r="D367" s="85" t="s">
        <v>65</v>
      </c>
      <c r="E367" s="85" t="s">
        <v>761</v>
      </c>
      <c r="F367" s="85" t="s">
        <v>80</v>
      </c>
      <c r="G367" s="85">
        <v>455611</v>
      </c>
      <c r="H367" s="85">
        <v>1306246145</v>
      </c>
      <c r="I367" s="86" t="s">
        <v>67</v>
      </c>
      <c r="J367" s="85">
        <v>1026137</v>
      </c>
      <c r="K367" s="86" t="s">
        <v>68</v>
      </c>
      <c r="L367" s="86" t="s">
        <v>69</v>
      </c>
      <c r="M367" s="87">
        <v>8663</v>
      </c>
      <c r="N367" s="87">
        <v>14953</v>
      </c>
      <c r="O367" s="102">
        <f t="shared" si="60"/>
        <v>0.57934862569384071</v>
      </c>
      <c r="P367" s="91">
        <f t="shared" si="61"/>
        <v>8663</v>
      </c>
      <c r="Q367" s="92">
        <f t="shared" si="62"/>
        <v>6.3686896799746155E-4</v>
      </c>
      <c r="R367" s="93">
        <f t="shared" si="63"/>
        <v>5.0236971632746492E-4</v>
      </c>
      <c r="S367" s="94">
        <f t="shared" si="64"/>
        <v>302773.24</v>
      </c>
      <c r="T367" s="95">
        <f t="shared" si="65"/>
        <v>82130.62</v>
      </c>
      <c r="U367" s="95">
        <f t="shared" si="66"/>
        <v>123195.92</v>
      </c>
      <c r="V367" s="95">
        <f t="shared" si="67"/>
        <v>112088.94</v>
      </c>
      <c r="W367" s="96">
        <f t="shared" si="68"/>
        <v>620188.72</v>
      </c>
      <c r="X367" s="89"/>
      <c r="Y367" s="97">
        <f t="shared" si="69"/>
        <v>148634.14000000001</v>
      </c>
      <c r="Z367" s="97">
        <f t="shared" si="70"/>
        <v>148634.14000000001</v>
      </c>
      <c r="AA367" s="97">
        <f t="shared" si="71"/>
        <v>297268.28000000003</v>
      </c>
    </row>
    <row r="368" spans="1:27" s="19" customFormat="1" ht="26.1" customHeight="1" x14ac:dyDescent="0.2">
      <c r="A368" s="85">
        <v>4873</v>
      </c>
      <c r="B368" s="85" t="s">
        <v>762</v>
      </c>
      <c r="C368" s="85" t="s">
        <v>763</v>
      </c>
      <c r="D368" s="85" t="s">
        <v>106</v>
      </c>
      <c r="E368" s="85" t="s">
        <v>764</v>
      </c>
      <c r="F368" s="85" t="s">
        <v>100</v>
      </c>
      <c r="G368" s="85">
        <v>675838</v>
      </c>
      <c r="H368" s="85">
        <v>1447851480</v>
      </c>
      <c r="I368" s="86" t="s">
        <v>81</v>
      </c>
      <c r="J368" s="85">
        <v>1004854</v>
      </c>
      <c r="K368" s="86" t="s">
        <v>72</v>
      </c>
      <c r="L368" s="86" t="s">
        <v>73</v>
      </c>
      <c r="M368" s="87">
        <v>16732</v>
      </c>
      <c r="N368" s="87">
        <v>20809</v>
      </c>
      <c r="O368" s="102">
        <f t="shared" si="60"/>
        <v>0.8040751597866308</v>
      </c>
      <c r="P368" s="91">
        <f t="shared" si="61"/>
        <v>16732</v>
      </c>
      <c r="Q368" s="92">
        <f t="shared" si="62"/>
        <v>0</v>
      </c>
      <c r="R368" s="93">
        <f t="shared" si="63"/>
        <v>9.7029321177318981E-4</v>
      </c>
      <c r="S368" s="94">
        <f t="shared" si="64"/>
        <v>0</v>
      </c>
      <c r="T368" s="95">
        <f t="shared" si="65"/>
        <v>158629.74</v>
      </c>
      <c r="U368" s="95">
        <f t="shared" si="66"/>
        <v>237944.62</v>
      </c>
      <c r="V368" s="95">
        <f t="shared" si="67"/>
        <v>0</v>
      </c>
      <c r="W368" s="96">
        <f t="shared" si="68"/>
        <v>396574.36</v>
      </c>
      <c r="X368" s="89"/>
      <c r="Y368" s="97">
        <f t="shared" si="69"/>
        <v>0</v>
      </c>
      <c r="Z368" s="97">
        <f t="shared" si="70"/>
        <v>0</v>
      </c>
      <c r="AA368" s="97">
        <f t="shared" si="71"/>
        <v>0</v>
      </c>
    </row>
    <row r="369" spans="1:27" s="19" customFormat="1" ht="26.1" customHeight="1" x14ac:dyDescent="0.2">
      <c r="A369" s="85">
        <v>4874</v>
      </c>
      <c r="B369" s="85" t="s">
        <v>765</v>
      </c>
      <c r="C369" s="85" t="s">
        <v>159</v>
      </c>
      <c r="D369" s="85" t="s">
        <v>65</v>
      </c>
      <c r="E369" s="85" t="s">
        <v>766</v>
      </c>
      <c r="F369" s="85" t="s">
        <v>135</v>
      </c>
      <c r="G369" s="85">
        <v>675356</v>
      </c>
      <c r="H369" s="85">
        <v>1154442143</v>
      </c>
      <c r="I369" s="86" t="s">
        <v>67</v>
      </c>
      <c r="J369" s="85">
        <v>1028604</v>
      </c>
      <c r="K369" s="86" t="s">
        <v>72</v>
      </c>
      <c r="L369" s="86" t="s">
        <v>73</v>
      </c>
      <c r="M369" s="87">
        <v>16398</v>
      </c>
      <c r="N369" s="87">
        <v>22292</v>
      </c>
      <c r="O369" s="102">
        <f t="shared" si="60"/>
        <v>0.73560021532388298</v>
      </c>
      <c r="P369" s="91">
        <f t="shared" si="61"/>
        <v>16398</v>
      </c>
      <c r="Q369" s="92">
        <f t="shared" si="62"/>
        <v>1.2055151029923092E-3</v>
      </c>
      <c r="R369" s="93">
        <f t="shared" si="63"/>
        <v>9.5092446131106662E-4</v>
      </c>
      <c r="S369" s="94">
        <f t="shared" si="64"/>
        <v>573112.73</v>
      </c>
      <c r="T369" s="95">
        <f t="shared" si="65"/>
        <v>155463.22</v>
      </c>
      <c r="U369" s="95">
        <f t="shared" si="66"/>
        <v>233194.83</v>
      </c>
      <c r="V369" s="95">
        <f t="shared" si="67"/>
        <v>212170.66</v>
      </c>
      <c r="W369" s="96">
        <f t="shared" si="68"/>
        <v>1173941.44</v>
      </c>
      <c r="X369" s="89"/>
      <c r="Y369" s="97">
        <f t="shared" si="69"/>
        <v>281346.25</v>
      </c>
      <c r="Z369" s="97">
        <f t="shared" si="70"/>
        <v>281346.25</v>
      </c>
      <c r="AA369" s="97">
        <f t="shared" si="71"/>
        <v>562692.5</v>
      </c>
    </row>
    <row r="370" spans="1:27" s="19" customFormat="1" ht="26.1" customHeight="1" x14ac:dyDescent="0.2">
      <c r="A370" s="85">
        <v>4879</v>
      </c>
      <c r="B370" s="85" t="s">
        <v>767</v>
      </c>
      <c r="C370" s="85" t="s">
        <v>768</v>
      </c>
      <c r="D370" s="85" t="s">
        <v>106</v>
      </c>
      <c r="E370" s="85" t="s">
        <v>122</v>
      </c>
      <c r="F370" s="85" t="s">
        <v>80</v>
      </c>
      <c r="G370" s="85">
        <v>455916</v>
      </c>
      <c r="H370" s="85">
        <v>1477158244</v>
      </c>
      <c r="I370" s="86" t="s">
        <v>81</v>
      </c>
      <c r="J370" s="85">
        <v>1004849</v>
      </c>
      <c r="K370" s="86" t="s">
        <v>72</v>
      </c>
      <c r="L370" s="86" t="s">
        <v>73</v>
      </c>
      <c r="M370" s="87">
        <v>23878</v>
      </c>
      <c r="N370" s="87">
        <v>29866</v>
      </c>
      <c r="O370" s="102">
        <f t="shared" si="60"/>
        <v>0.79950445322440233</v>
      </c>
      <c r="P370" s="91">
        <f t="shared" si="61"/>
        <v>23878</v>
      </c>
      <c r="Q370" s="92">
        <f t="shared" si="62"/>
        <v>0</v>
      </c>
      <c r="R370" s="93">
        <f t="shared" si="63"/>
        <v>1.384691687229275E-3</v>
      </c>
      <c r="S370" s="94">
        <f t="shared" si="64"/>
        <v>0</v>
      </c>
      <c r="T370" s="95">
        <f t="shared" si="65"/>
        <v>226378.26</v>
      </c>
      <c r="U370" s="95">
        <f t="shared" si="66"/>
        <v>339567.39</v>
      </c>
      <c r="V370" s="95">
        <f t="shared" si="67"/>
        <v>0</v>
      </c>
      <c r="W370" s="96">
        <f t="shared" si="68"/>
        <v>565945.65</v>
      </c>
      <c r="X370" s="89"/>
      <c r="Y370" s="97">
        <f t="shared" si="69"/>
        <v>0</v>
      </c>
      <c r="Z370" s="97">
        <f t="shared" si="70"/>
        <v>0</v>
      </c>
      <c r="AA370" s="97">
        <f t="shared" si="71"/>
        <v>0</v>
      </c>
    </row>
    <row r="371" spans="1:27" s="19" customFormat="1" ht="26.1" customHeight="1" x14ac:dyDescent="0.2">
      <c r="A371" s="85">
        <v>4881</v>
      </c>
      <c r="B371" s="85" t="s">
        <v>769</v>
      </c>
      <c r="C371" s="85" t="s">
        <v>770</v>
      </c>
      <c r="D371" s="85" t="s">
        <v>106</v>
      </c>
      <c r="E371" s="85" t="s">
        <v>218</v>
      </c>
      <c r="F371" s="85" t="s">
        <v>80</v>
      </c>
      <c r="G371" s="85">
        <v>675537</v>
      </c>
      <c r="H371" s="85">
        <v>1245839414</v>
      </c>
      <c r="I371" s="86" t="s">
        <v>566</v>
      </c>
      <c r="J371" s="85">
        <v>1004851</v>
      </c>
      <c r="K371" s="86" t="s">
        <v>72</v>
      </c>
      <c r="L371" s="86" t="s">
        <v>73</v>
      </c>
      <c r="M371" s="87">
        <v>21976</v>
      </c>
      <c r="N371" s="87">
        <v>30593</v>
      </c>
      <c r="O371" s="102">
        <f t="shared" si="60"/>
        <v>0.71833425947112084</v>
      </c>
      <c r="P371" s="91">
        <f t="shared" si="61"/>
        <v>21976</v>
      </c>
      <c r="Q371" s="92">
        <f t="shared" si="62"/>
        <v>0</v>
      </c>
      <c r="R371" s="93">
        <f t="shared" si="63"/>
        <v>1.2743941920826929E-3</v>
      </c>
      <c r="S371" s="94">
        <f t="shared" si="64"/>
        <v>0</v>
      </c>
      <c r="T371" s="95">
        <f t="shared" si="65"/>
        <v>208346.12</v>
      </c>
      <c r="U371" s="95">
        <f t="shared" si="66"/>
        <v>312519.18</v>
      </c>
      <c r="V371" s="95">
        <f t="shared" si="67"/>
        <v>0</v>
      </c>
      <c r="W371" s="96">
        <f t="shared" si="68"/>
        <v>520865.3</v>
      </c>
      <c r="X371" s="89"/>
      <c r="Y371" s="97">
        <f t="shared" si="69"/>
        <v>0</v>
      </c>
      <c r="Z371" s="97">
        <f t="shared" si="70"/>
        <v>0</v>
      </c>
      <c r="AA371" s="97">
        <f t="shared" si="71"/>
        <v>0</v>
      </c>
    </row>
    <row r="372" spans="1:27" s="19" customFormat="1" ht="26.1" customHeight="1" x14ac:dyDescent="0.2">
      <c r="A372" s="85">
        <v>4883</v>
      </c>
      <c r="B372" s="85" t="s">
        <v>771</v>
      </c>
      <c r="C372" s="85" t="s">
        <v>71</v>
      </c>
      <c r="D372" s="85" t="s">
        <v>65</v>
      </c>
      <c r="E372" s="85" t="s">
        <v>772</v>
      </c>
      <c r="F372" s="85" t="s">
        <v>92</v>
      </c>
      <c r="G372" s="85">
        <v>676242</v>
      </c>
      <c r="H372" s="85">
        <v>1497489850</v>
      </c>
      <c r="I372" s="86" t="s">
        <v>67</v>
      </c>
      <c r="J372" s="85">
        <v>1025773</v>
      </c>
      <c r="K372" s="86" t="s">
        <v>111</v>
      </c>
      <c r="L372" s="86" t="s">
        <v>112</v>
      </c>
      <c r="M372" s="87">
        <v>14573</v>
      </c>
      <c r="N372" s="87">
        <v>22391</v>
      </c>
      <c r="O372" s="102">
        <f t="shared" si="60"/>
        <v>0.65084185610289846</v>
      </c>
      <c r="P372" s="91">
        <f t="shared" si="61"/>
        <v>14573.000000000002</v>
      </c>
      <c r="Q372" s="92">
        <f t="shared" si="62"/>
        <v>1.0713484324860914E-3</v>
      </c>
      <c r="R372" s="93">
        <f t="shared" si="63"/>
        <v>8.4509221701952527E-4</v>
      </c>
      <c r="S372" s="94">
        <f t="shared" si="64"/>
        <v>509328.69</v>
      </c>
      <c r="T372" s="95">
        <f t="shared" si="65"/>
        <v>138161.07999999999</v>
      </c>
      <c r="U372" s="95">
        <f t="shared" si="66"/>
        <v>207241.63</v>
      </c>
      <c r="V372" s="95">
        <f t="shared" si="67"/>
        <v>188557.32</v>
      </c>
      <c r="W372" s="96">
        <f t="shared" si="68"/>
        <v>1043288.72</v>
      </c>
      <c r="X372" s="89"/>
      <c r="Y372" s="97">
        <f t="shared" si="69"/>
        <v>250034.08</v>
      </c>
      <c r="Z372" s="97">
        <f t="shared" si="70"/>
        <v>250034.08</v>
      </c>
      <c r="AA372" s="97">
        <f t="shared" si="71"/>
        <v>500068.16</v>
      </c>
    </row>
    <row r="373" spans="1:27" s="19" customFormat="1" ht="26.1" customHeight="1" x14ac:dyDescent="0.2">
      <c r="A373" s="85">
        <v>4884</v>
      </c>
      <c r="B373" s="85" t="s">
        <v>773</v>
      </c>
      <c r="C373" s="85" t="s">
        <v>774</v>
      </c>
      <c r="D373" s="85" t="s">
        <v>106</v>
      </c>
      <c r="E373" s="85" t="s">
        <v>66</v>
      </c>
      <c r="F373" s="85" t="s">
        <v>66</v>
      </c>
      <c r="G373" s="85">
        <v>675374</v>
      </c>
      <c r="H373" s="85">
        <v>8517983146</v>
      </c>
      <c r="I373" s="86" t="s">
        <v>81</v>
      </c>
      <c r="J373" s="85">
        <v>1004877</v>
      </c>
      <c r="K373" s="86">
        <v>43831</v>
      </c>
      <c r="L373" s="86">
        <v>44135</v>
      </c>
      <c r="M373" s="87">
        <v>13133</v>
      </c>
      <c r="N373" s="87">
        <v>14586</v>
      </c>
      <c r="O373" s="102">
        <f t="shared" si="60"/>
        <v>0.90038392979569448</v>
      </c>
      <c r="P373" s="91">
        <f t="shared" si="61"/>
        <v>15768.240131578947</v>
      </c>
      <c r="Q373" s="92">
        <f t="shared" si="62"/>
        <v>0</v>
      </c>
      <c r="R373" s="93">
        <f t="shared" si="63"/>
        <v>9.1440451597421958E-4</v>
      </c>
      <c r="S373" s="94">
        <f t="shared" si="64"/>
        <v>0</v>
      </c>
      <c r="T373" s="95">
        <f t="shared" si="65"/>
        <v>149492.70000000001</v>
      </c>
      <c r="U373" s="95">
        <f t="shared" si="66"/>
        <v>224239.05</v>
      </c>
      <c r="V373" s="95">
        <f t="shared" si="67"/>
        <v>0</v>
      </c>
      <c r="W373" s="96">
        <f t="shared" si="68"/>
        <v>373731.75</v>
      </c>
      <c r="X373" s="89"/>
      <c r="Y373" s="97">
        <f t="shared" si="69"/>
        <v>0</v>
      </c>
      <c r="Z373" s="97">
        <f t="shared" si="70"/>
        <v>0</v>
      </c>
      <c r="AA373" s="97">
        <f t="shared" si="71"/>
        <v>0</v>
      </c>
    </row>
    <row r="374" spans="1:27" s="19" customFormat="1" ht="26.1" customHeight="1" x14ac:dyDescent="0.2">
      <c r="A374" s="85">
        <v>4887</v>
      </c>
      <c r="B374" s="85" t="s">
        <v>775</v>
      </c>
      <c r="C374" s="85" t="s">
        <v>140</v>
      </c>
      <c r="D374" s="85" t="s">
        <v>65</v>
      </c>
      <c r="E374" s="85" t="s">
        <v>330</v>
      </c>
      <c r="F374" s="85" t="s">
        <v>66</v>
      </c>
      <c r="G374" s="85">
        <v>675774</v>
      </c>
      <c r="H374" s="85">
        <v>1114388089</v>
      </c>
      <c r="I374" s="86" t="s">
        <v>67</v>
      </c>
      <c r="J374" s="85">
        <v>1028700</v>
      </c>
      <c r="K374" s="86" t="s">
        <v>68</v>
      </c>
      <c r="L374" s="86" t="s">
        <v>69</v>
      </c>
      <c r="M374" s="87">
        <v>18686</v>
      </c>
      <c r="N374" s="87">
        <v>33857</v>
      </c>
      <c r="O374" s="102">
        <f t="shared" si="60"/>
        <v>0.55190950172785536</v>
      </c>
      <c r="P374" s="91">
        <f t="shared" si="61"/>
        <v>18686</v>
      </c>
      <c r="Q374" s="92">
        <f t="shared" si="62"/>
        <v>1.3737196740159954E-3</v>
      </c>
      <c r="R374" s="93">
        <f t="shared" si="63"/>
        <v>1.083606201003695E-3</v>
      </c>
      <c r="S374" s="94">
        <f t="shared" si="64"/>
        <v>653078.69999999995</v>
      </c>
      <c r="T374" s="95">
        <f t="shared" si="65"/>
        <v>177154.88</v>
      </c>
      <c r="U374" s="95">
        <f t="shared" si="66"/>
        <v>265732.32</v>
      </c>
      <c r="V374" s="95">
        <f t="shared" si="67"/>
        <v>241774.66</v>
      </c>
      <c r="W374" s="96">
        <f t="shared" si="68"/>
        <v>1337740.5599999998</v>
      </c>
      <c r="X374" s="89"/>
      <c r="Y374" s="97">
        <f t="shared" si="69"/>
        <v>320602.27</v>
      </c>
      <c r="Z374" s="97">
        <f t="shared" si="70"/>
        <v>320602.27</v>
      </c>
      <c r="AA374" s="97">
        <f t="shared" si="71"/>
        <v>641204.54</v>
      </c>
    </row>
    <row r="375" spans="1:27" s="19" customFormat="1" ht="26.1" customHeight="1" x14ac:dyDescent="0.2">
      <c r="A375" s="85">
        <v>4888</v>
      </c>
      <c r="B375" s="85" t="s">
        <v>776</v>
      </c>
      <c r="C375" s="85" t="s">
        <v>717</v>
      </c>
      <c r="D375" s="85" t="s">
        <v>65</v>
      </c>
      <c r="E375" s="85" t="s">
        <v>777</v>
      </c>
      <c r="F375" s="85" t="s">
        <v>80</v>
      </c>
      <c r="G375" s="85">
        <v>455808</v>
      </c>
      <c r="H375" s="85">
        <v>7560045852</v>
      </c>
      <c r="I375" s="86" t="s">
        <v>67</v>
      </c>
      <c r="J375" s="85">
        <v>1026254</v>
      </c>
      <c r="K375" s="86" t="s">
        <v>68</v>
      </c>
      <c r="L375" s="86" t="s">
        <v>69</v>
      </c>
      <c r="M375" s="87">
        <v>6382</v>
      </c>
      <c r="N375" s="87">
        <v>14216</v>
      </c>
      <c r="O375" s="102">
        <f t="shared" si="60"/>
        <v>0.44893078221722005</v>
      </c>
      <c r="P375" s="91">
        <f t="shared" si="61"/>
        <v>6382</v>
      </c>
      <c r="Q375" s="92">
        <f t="shared" si="62"/>
        <v>4.6917900886064872E-4</v>
      </c>
      <c r="R375" s="93">
        <f t="shared" si="63"/>
        <v>3.7009390853074933E-4</v>
      </c>
      <c r="S375" s="94">
        <f t="shared" si="64"/>
        <v>223051.92</v>
      </c>
      <c r="T375" s="95">
        <f t="shared" si="65"/>
        <v>60505.32</v>
      </c>
      <c r="U375" s="95">
        <f t="shared" si="66"/>
        <v>90757.98</v>
      </c>
      <c r="V375" s="95">
        <f t="shared" si="67"/>
        <v>82575.509999999995</v>
      </c>
      <c r="W375" s="96">
        <f t="shared" si="68"/>
        <v>456890.73</v>
      </c>
      <c r="X375" s="89"/>
      <c r="Y375" s="97">
        <f t="shared" si="69"/>
        <v>109498.22</v>
      </c>
      <c r="Z375" s="97">
        <f t="shared" si="70"/>
        <v>109498.22</v>
      </c>
      <c r="AA375" s="97">
        <f t="shared" si="71"/>
        <v>218996.44</v>
      </c>
    </row>
    <row r="376" spans="1:27" s="19" customFormat="1" ht="26.1" customHeight="1" x14ac:dyDescent="0.2">
      <c r="A376" s="85">
        <v>4889</v>
      </c>
      <c r="B376" s="85" t="s">
        <v>778</v>
      </c>
      <c r="C376" s="85" t="s">
        <v>779</v>
      </c>
      <c r="D376" s="85" t="s">
        <v>65</v>
      </c>
      <c r="E376" s="85" t="s">
        <v>780</v>
      </c>
      <c r="F376" s="85" t="s">
        <v>80</v>
      </c>
      <c r="G376" s="85">
        <v>675880</v>
      </c>
      <c r="H376" s="85">
        <v>7560038758</v>
      </c>
      <c r="I376" s="86" t="s">
        <v>67</v>
      </c>
      <c r="J376" s="85">
        <v>488901</v>
      </c>
      <c r="K376" s="86" t="s">
        <v>87</v>
      </c>
      <c r="L376" s="86" t="s">
        <v>88</v>
      </c>
      <c r="M376" s="87">
        <v>6614</v>
      </c>
      <c r="N376" s="87">
        <v>10969</v>
      </c>
      <c r="O376" s="102">
        <f t="shared" si="60"/>
        <v>0.60297201203391371</v>
      </c>
      <c r="P376" s="91">
        <f t="shared" si="61"/>
        <v>6614</v>
      </c>
      <c r="Q376" s="92">
        <f t="shared" si="62"/>
        <v>4.8623471711130219E-4</v>
      </c>
      <c r="R376" s="93">
        <f t="shared" si="63"/>
        <v>3.8354765136671516E-4</v>
      </c>
      <c r="S376" s="94">
        <f t="shared" si="64"/>
        <v>231160.36</v>
      </c>
      <c r="T376" s="95">
        <f t="shared" si="65"/>
        <v>62704.82</v>
      </c>
      <c r="U376" s="95">
        <f t="shared" si="66"/>
        <v>94057.24</v>
      </c>
      <c r="V376" s="95">
        <f t="shared" si="67"/>
        <v>85577.31</v>
      </c>
      <c r="W376" s="96">
        <f t="shared" si="68"/>
        <v>473499.73</v>
      </c>
      <c r="X376" s="89"/>
      <c r="Y376" s="97">
        <f t="shared" si="69"/>
        <v>113478.72</v>
      </c>
      <c r="Z376" s="97">
        <f t="shared" si="70"/>
        <v>113478.72</v>
      </c>
      <c r="AA376" s="97">
        <f t="shared" si="71"/>
        <v>226957.44</v>
      </c>
    </row>
    <row r="377" spans="1:27" s="19" customFormat="1" ht="26.1" customHeight="1" x14ac:dyDescent="0.2">
      <c r="A377" s="85">
        <v>4890</v>
      </c>
      <c r="B377" s="85" t="s">
        <v>781</v>
      </c>
      <c r="C377" s="85" t="s">
        <v>75</v>
      </c>
      <c r="D377" s="85" t="s">
        <v>65</v>
      </c>
      <c r="E377" s="85" t="s">
        <v>76</v>
      </c>
      <c r="F377" s="85" t="s">
        <v>76</v>
      </c>
      <c r="G377" s="85">
        <v>675714</v>
      </c>
      <c r="H377" s="85">
        <v>1336647866</v>
      </c>
      <c r="I377" s="86" t="s">
        <v>67</v>
      </c>
      <c r="J377" s="85">
        <v>1029312</v>
      </c>
      <c r="K377" s="86" t="s">
        <v>68</v>
      </c>
      <c r="L377" s="86" t="s">
        <v>69</v>
      </c>
      <c r="M377" s="87">
        <v>24270</v>
      </c>
      <c r="N377" s="87">
        <v>30854</v>
      </c>
      <c r="O377" s="102">
        <f t="shared" si="60"/>
        <v>0.78660789524859009</v>
      </c>
      <c r="P377" s="91">
        <f t="shared" si="61"/>
        <v>24270</v>
      </c>
      <c r="Q377" s="92">
        <f t="shared" si="62"/>
        <v>1.7842329277731031E-3</v>
      </c>
      <c r="R377" s="93">
        <f t="shared" si="63"/>
        <v>1.4074238734003894E-3</v>
      </c>
      <c r="S377" s="94">
        <f t="shared" si="64"/>
        <v>848240.39</v>
      </c>
      <c r="T377" s="95">
        <f t="shared" si="65"/>
        <v>230094.66</v>
      </c>
      <c r="U377" s="95">
        <f t="shared" si="66"/>
        <v>345141.99</v>
      </c>
      <c r="V377" s="95">
        <f t="shared" si="67"/>
        <v>314025</v>
      </c>
      <c r="W377" s="96">
        <f t="shared" si="68"/>
        <v>1737502.04</v>
      </c>
      <c r="X377" s="89"/>
      <c r="Y377" s="97">
        <f t="shared" si="69"/>
        <v>416408.92</v>
      </c>
      <c r="Z377" s="97">
        <f t="shared" si="70"/>
        <v>416408.92</v>
      </c>
      <c r="AA377" s="97">
        <f t="shared" si="71"/>
        <v>832817.84</v>
      </c>
    </row>
    <row r="378" spans="1:27" s="19" customFormat="1" ht="26.1" customHeight="1" x14ac:dyDescent="0.2">
      <c r="A378" s="85">
        <v>4891</v>
      </c>
      <c r="B378" s="85" t="s">
        <v>782</v>
      </c>
      <c r="C378" s="85" t="s">
        <v>783</v>
      </c>
      <c r="D378" s="85" t="s">
        <v>106</v>
      </c>
      <c r="E378" s="85" t="s">
        <v>216</v>
      </c>
      <c r="F378" s="85" t="s">
        <v>135</v>
      </c>
      <c r="G378" s="85">
        <v>675053</v>
      </c>
      <c r="H378" s="85">
        <v>2048242460</v>
      </c>
      <c r="I378" s="86" t="s">
        <v>67</v>
      </c>
      <c r="J378" s="85">
        <v>1014345</v>
      </c>
      <c r="K378" s="86" t="s">
        <v>72</v>
      </c>
      <c r="L378" s="86" t="s">
        <v>73</v>
      </c>
      <c r="M378" s="87">
        <v>16597</v>
      </c>
      <c r="N378" s="87">
        <v>24663</v>
      </c>
      <c r="O378" s="102">
        <f t="shared" si="60"/>
        <v>0.67295138466528803</v>
      </c>
      <c r="P378" s="91">
        <f t="shared" si="61"/>
        <v>16597</v>
      </c>
      <c r="Q378" s="92">
        <f t="shared" si="62"/>
        <v>0</v>
      </c>
      <c r="R378" s="93">
        <f t="shared" si="63"/>
        <v>9.6246452520915796E-4</v>
      </c>
      <c r="S378" s="94">
        <f t="shared" si="64"/>
        <v>0</v>
      </c>
      <c r="T378" s="95">
        <f t="shared" si="65"/>
        <v>157349.85999999999</v>
      </c>
      <c r="U378" s="95">
        <f t="shared" si="66"/>
        <v>236024.79</v>
      </c>
      <c r="V378" s="95">
        <f t="shared" si="67"/>
        <v>0</v>
      </c>
      <c r="W378" s="96">
        <f t="shared" si="68"/>
        <v>393374.65</v>
      </c>
      <c r="X378" s="89"/>
      <c r="Y378" s="97">
        <f t="shared" si="69"/>
        <v>0</v>
      </c>
      <c r="Z378" s="97">
        <f t="shared" si="70"/>
        <v>0</v>
      </c>
      <c r="AA378" s="97">
        <f t="shared" si="71"/>
        <v>0</v>
      </c>
    </row>
    <row r="379" spans="1:27" s="19" customFormat="1" ht="26.1" customHeight="1" x14ac:dyDescent="0.2">
      <c r="A379" s="85">
        <v>4894</v>
      </c>
      <c r="B379" s="85" t="s">
        <v>784</v>
      </c>
      <c r="C379" s="85" t="s">
        <v>540</v>
      </c>
      <c r="D379" s="85" t="s">
        <v>65</v>
      </c>
      <c r="E379" s="85" t="s">
        <v>182</v>
      </c>
      <c r="F379" s="85" t="s">
        <v>182</v>
      </c>
      <c r="G379" s="85">
        <v>455557</v>
      </c>
      <c r="H379" s="85">
        <v>1447741665</v>
      </c>
      <c r="I379" s="86" t="s">
        <v>67</v>
      </c>
      <c r="J379" s="85">
        <v>1030917</v>
      </c>
      <c r="K379" s="86" t="s">
        <v>785</v>
      </c>
      <c r="L379" s="86" t="s">
        <v>88</v>
      </c>
      <c r="M379" s="87">
        <v>13719</v>
      </c>
      <c r="N379" s="87">
        <v>23110</v>
      </c>
      <c r="O379" s="102">
        <f t="shared" si="60"/>
        <v>0.59363911726525309</v>
      </c>
      <c r="P379" s="91">
        <f t="shared" si="61"/>
        <v>25418.451776649745</v>
      </c>
      <c r="Q379" s="92">
        <f t="shared" si="62"/>
        <v>1.8686624900251837E-3</v>
      </c>
      <c r="R379" s="93">
        <f t="shared" si="63"/>
        <v>1.4740229029803625E-3</v>
      </c>
      <c r="S379" s="94">
        <f t="shared" si="64"/>
        <v>888378.97</v>
      </c>
      <c r="T379" s="95">
        <f t="shared" si="65"/>
        <v>240982.7</v>
      </c>
      <c r="U379" s="95">
        <f t="shared" si="66"/>
        <v>361474.05</v>
      </c>
      <c r="V379" s="95">
        <f t="shared" si="67"/>
        <v>328884.59999999998</v>
      </c>
      <c r="W379" s="96">
        <f t="shared" si="68"/>
        <v>1819720.3199999998</v>
      </c>
      <c r="X379" s="89"/>
      <c r="Y379" s="97">
        <f t="shared" si="69"/>
        <v>436113.31</v>
      </c>
      <c r="Z379" s="97">
        <f t="shared" si="70"/>
        <v>436113.31</v>
      </c>
      <c r="AA379" s="97">
        <f t="shared" si="71"/>
        <v>872226.62</v>
      </c>
    </row>
    <row r="380" spans="1:27" s="19" customFormat="1" ht="26.1" customHeight="1" x14ac:dyDescent="0.2">
      <c r="A380" s="85">
        <v>4896</v>
      </c>
      <c r="B380" s="85" t="s">
        <v>786</v>
      </c>
      <c r="C380" s="85" t="s">
        <v>525</v>
      </c>
      <c r="D380" s="85" t="s">
        <v>65</v>
      </c>
      <c r="E380" s="85" t="s">
        <v>761</v>
      </c>
      <c r="F380" s="85" t="s">
        <v>80</v>
      </c>
      <c r="G380" s="85">
        <v>455555</v>
      </c>
      <c r="H380" s="85">
        <v>1629021803</v>
      </c>
      <c r="I380" s="86" t="s">
        <v>67</v>
      </c>
      <c r="J380" s="85">
        <v>1026248</v>
      </c>
      <c r="K380" s="86" t="s">
        <v>68</v>
      </c>
      <c r="L380" s="86" t="s">
        <v>69</v>
      </c>
      <c r="M380" s="87">
        <v>8219</v>
      </c>
      <c r="N380" s="87">
        <v>19977</v>
      </c>
      <c r="O380" s="102">
        <f t="shared" si="60"/>
        <v>0.41142313660709817</v>
      </c>
      <c r="P380" s="91">
        <f t="shared" si="61"/>
        <v>8219</v>
      </c>
      <c r="Q380" s="92">
        <f t="shared" si="62"/>
        <v>6.0422787117293516E-4</v>
      </c>
      <c r="R380" s="93">
        <f t="shared" si="63"/>
        <v>4.7662203607242695E-4</v>
      </c>
      <c r="S380" s="94">
        <f t="shared" si="64"/>
        <v>287255.37</v>
      </c>
      <c r="T380" s="95">
        <f t="shared" si="65"/>
        <v>77921.22</v>
      </c>
      <c r="U380" s="95">
        <f t="shared" si="66"/>
        <v>116881.83</v>
      </c>
      <c r="V380" s="95">
        <f t="shared" si="67"/>
        <v>106344.11</v>
      </c>
      <c r="W380" s="96">
        <f t="shared" si="68"/>
        <v>588402.53</v>
      </c>
      <c r="X380" s="89"/>
      <c r="Y380" s="97">
        <f t="shared" si="69"/>
        <v>141016.26999999999</v>
      </c>
      <c r="Z380" s="97">
        <f t="shared" si="70"/>
        <v>141016.26999999999</v>
      </c>
      <c r="AA380" s="97">
        <f t="shared" si="71"/>
        <v>282032.53999999998</v>
      </c>
    </row>
    <row r="381" spans="1:27" s="19" customFormat="1" ht="26.1" customHeight="1" x14ac:dyDescent="0.2">
      <c r="A381" s="85">
        <v>4898</v>
      </c>
      <c r="B381" s="85" t="s">
        <v>787</v>
      </c>
      <c r="C381" s="85" t="s">
        <v>788</v>
      </c>
      <c r="D381" s="85" t="s">
        <v>106</v>
      </c>
      <c r="E381" s="85" t="s">
        <v>195</v>
      </c>
      <c r="F381" s="85" t="s">
        <v>195</v>
      </c>
      <c r="G381" s="85">
        <v>455586</v>
      </c>
      <c r="H381" s="85">
        <v>2711424445</v>
      </c>
      <c r="I381" s="86" t="s">
        <v>67</v>
      </c>
      <c r="J381" s="85">
        <v>1017924</v>
      </c>
      <c r="K381" s="86" t="s">
        <v>72</v>
      </c>
      <c r="L381" s="86" t="s">
        <v>73</v>
      </c>
      <c r="M381" s="87">
        <v>17278</v>
      </c>
      <c r="N381" s="87">
        <v>23930</v>
      </c>
      <c r="O381" s="102">
        <f t="shared" si="60"/>
        <v>0.72202256581696611</v>
      </c>
      <c r="P381" s="91">
        <f t="shared" si="61"/>
        <v>17278</v>
      </c>
      <c r="Q381" s="92">
        <f t="shared" si="62"/>
        <v>0</v>
      </c>
      <c r="R381" s="93">
        <f t="shared" si="63"/>
        <v>1.0019558996543852E-3</v>
      </c>
      <c r="S381" s="94">
        <f t="shared" si="64"/>
        <v>0</v>
      </c>
      <c r="T381" s="95">
        <f t="shared" si="65"/>
        <v>163806.16</v>
      </c>
      <c r="U381" s="95">
        <f t="shared" si="66"/>
        <v>245709.24</v>
      </c>
      <c r="V381" s="95">
        <f t="shared" si="67"/>
        <v>0</v>
      </c>
      <c r="W381" s="96">
        <f t="shared" si="68"/>
        <v>409515.4</v>
      </c>
      <c r="X381" s="89"/>
      <c r="Y381" s="97">
        <f t="shared" si="69"/>
        <v>0</v>
      </c>
      <c r="Z381" s="97">
        <f t="shared" si="70"/>
        <v>0</v>
      </c>
      <c r="AA381" s="97">
        <f t="shared" si="71"/>
        <v>0</v>
      </c>
    </row>
    <row r="382" spans="1:27" s="19" customFormat="1" ht="26.1" customHeight="1" x14ac:dyDescent="0.2">
      <c r="A382" s="85">
        <v>4900</v>
      </c>
      <c r="B382" s="85" t="s">
        <v>789</v>
      </c>
      <c r="C382" s="85" t="s">
        <v>790</v>
      </c>
      <c r="D382" s="85" t="s">
        <v>65</v>
      </c>
      <c r="E382" s="85" t="s">
        <v>192</v>
      </c>
      <c r="F382" s="85" t="s">
        <v>80</v>
      </c>
      <c r="G382" s="85">
        <v>675681</v>
      </c>
      <c r="H382" s="85">
        <v>7513626865</v>
      </c>
      <c r="I382" s="86" t="s">
        <v>67</v>
      </c>
      <c r="J382" s="85">
        <v>490001</v>
      </c>
      <c r="K382" s="86" t="s">
        <v>111</v>
      </c>
      <c r="L382" s="86" t="s">
        <v>112</v>
      </c>
      <c r="M382" s="87">
        <v>6448</v>
      </c>
      <c r="N382" s="87">
        <v>12219</v>
      </c>
      <c r="O382" s="102">
        <f t="shared" si="60"/>
        <v>0.52770275799983635</v>
      </c>
      <c r="P382" s="91">
        <f t="shared" si="61"/>
        <v>6448</v>
      </c>
      <c r="Q382" s="92">
        <f t="shared" si="62"/>
        <v>4.7403106379402429E-4</v>
      </c>
      <c r="R382" s="93">
        <f t="shared" si="63"/>
        <v>3.7392126640649819E-4</v>
      </c>
      <c r="S382" s="94">
        <f t="shared" si="64"/>
        <v>225358.63</v>
      </c>
      <c r="T382" s="95">
        <f t="shared" si="65"/>
        <v>61131.040000000001</v>
      </c>
      <c r="U382" s="95">
        <f t="shared" si="66"/>
        <v>91696.56</v>
      </c>
      <c r="V382" s="95">
        <f t="shared" si="67"/>
        <v>83429.47</v>
      </c>
      <c r="W382" s="96">
        <f t="shared" si="68"/>
        <v>461615.69999999995</v>
      </c>
      <c r="X382" s="89"/>
      <c r="Y382" s="97">
        <f t="shared" si="69"/>
        <v>110630.6</v>
      </c>
      <c r="Z382" s="97">
        <f t="shared" si="70"/>
        <v>110630.6</v>
      </c>
      <c r="AA382" s="97">
        <f t="shared" si="71"/>
        <v>221261.2</v>
      </c>
    </row>
    <row r="383" spans="1:27" s="19" customFormat="1" ht="26.1" customHeight="1" x14ac:dyDescent="0.2">
      <c r="A383" s="85">
        <v>4903</v>
      </c>
      <c r="B383" s="85" t="s">
        <v>791</v>
      </c>
      <c r="C383" s="85" t="s">
        <v>90</v>
      </c>
      <c r="D383" s="85" t="s">
        <v>65</v>
      </c>
      <c r="E383" s="85" t="s">
        <v>792</v>
      </c>
      <c r="F383" s="85" t="s">
        <v>92</v>
      </c>
      <c r="G383" s="85">
        <v>676486</v>
      </c>
      <c r="H383" s="85">
        <v>1558984278</v>
      </c>
      <c r="I383" s="86" t="s">
        <v>81</v>
      </c>
      <c r="J383" s="85">
        <v>490304</v>
      </c>
      <c r="K383" s="86">
        <v>43831</v>
      </c>
      <c r="L383" s="86">
        <v>43861</v>
      </c>
      <c r="M383" s="87">
        <v>846</v>
      </c>
      <c r="N383" s="87">
        <v>1145</v>
      </c>
      <c r="O383" s="102">
        <f t="shared" si="60"/>
        <v>0.73886462882096071</v>
      </c>
      <c r="P383" s="91">
        <f t="shared" si="61"/>
        <v>10293</v>
      </c>
      <c r="Q383" s="92">
        <f t="shared" si="62"/>
        <v>7.5670002165507011E-4</v>
      </c>
      <c r="R383" s="93">
        <f t="shared" si="63"/>
        <v>5.9689385780429378E-4</v>
      </c>
      <c r="S383" s="94">
        <f t="shared" si="64"/>
        <v>359742</v>
      </c>
      <c r="T383" s="95">
        <f t="shared" si="65"/>
        <v>97584.03</v>
      </c>
      <c r="U383" s="95">
        <f t="shared" si="66"/>
        <v>146376.04</v>
      </c>
      <c r="V383" s="95">
        <f t="shared" si="67"/>
        <v>133179.20000000001</v>
      </c>
      <c r="W383" s="96">
        <f t="shared" si="68"/>
        <v>736881.27</v>
      </c>
      <c r="X383" s="89"/>
      <c r="Y383" s="97">
        <f t="shared" si="69"/>
        <v>176600.62</v>
      </c>
      <c r="Z383" s="97">
        <f t="shared" si="70"/>
        <v>176600.62</v>
      </c>
      <c r="AA383" s="97">
        <f t="shared" si="71"/>
        <v>353201.24</v>
      </c>
    </row>
    <row r="384" spans="1:27" s="19" customFormat="1" ht="26.1" customHeight="1" x14ac:dyDescent="0.2">
      <c r="A384" s="85">
        <v>4905</v>
      </c>
      <c r="B384" s="85" t="s">
        <v>793</v>
      </c>
      <c r="C384" s="85" t="s">
        <v>362</v>
      </c>
      <c r="D384" s="85" t="s">
        <v>65</v>
      </c>
      <c r="E384" s="85" t="s">
        <v>86</v>
      </c>
      <c r="F384" s="85" t="s">
        <v>86</v>
      </c>
      <c r="G384" s="85">
        <v>675138</v>
      </c>
      <c r="H384" s="85">
        <v>1770519159</v>
      </c>
      <c r="I384" s="86" t="s">
        <v>67</v>
      </c>
      <c r="J384" s="85">
        <v>490505</v>
      </c>
      <c r="K384" s="86" t="s">
        <v>72</v>
      </c>
      <c r="L384" s="86" t="s">
        <v>73</v>
      </c>
      <c r="M384" s="87">
        <v>13762</v>
      </c>
      <c r="N384" s="87">
        <v>26923</v>
      </c>
      <c r="O384" s="102">
        <f t="shared" si="60"/>
        <v>0.51116146046131561</v>
      </c>
      <c r="P384" s="91">
        <f t="shared" si="61"/>
        <v>13762</v>
      </c>
      <c r="Q384" s="92">
        <f t="shared" si="62"/>
        <v>1.0117269695926431E-3</v>
      </c>
      <c r="R384" s="93">
        <f t="shared" si="63"/>
        <v>7.9806210736448947E-4</v>
      </c>
      <c r="S384" s="94">
        <f t="shared" si="64"/>
        <v>480984.11</v>
      </c>
      <c r="T384" s="95">
        <f t="shared" si="65"/>
        <v>130472.3</v>
      </c>
      <c r="U384" s="95">
        <f t="shared" si="66"/>
        <v>195708.45</v>
      </c>
      <c r="V384" s="95">
        <f t="shared" si="67"/>
        <v>178063.95</v>
      </c>
      <c r="W384" s="96">
        <f t="shared" si="68"/>
        <v>985228.81</v>
      </c>
      <c r="X384" s="89"/>
      <c r="Y384" s="97">
        <f t="shared" si="69"/>
        <v>236119.47</v>
      </c>
      <c r="Z384" s="97">
        <f t="shared" si="70"/>
        <v>236119.47</v>
      </c>
      <c r="AA384" s="97">
        <f t="shared" si="71"/>
        <v>472238.94</v>
      </c>
    </row>
    <row r="385" spans="1:27" s="19" customFormat="1" ht="26.1" customHeight="1" x14ac:dyDescent="0.2">
      <c r="A385" s="85">
        <v>4906</v>
      </c>
      <c r="B385" s="85" t="s">
        <v>794</v>
      </c>
      <c r="C385" s="85" t="s">
        <v>795</v>
      </c>
      <c r="D385" s="85" t="s">
        <v>106</v>
      </c>
      <c r="E385" s="85" t="s">
        <v>267</v>
      </c>
      <c r="F385" s="85" t="s">
        <v>92</v>
      </c>
      <c r="G385" s="85">
        <v>676473</v>
      </c>
      <c r="H385" s="85">
        <v>8713646760</v>
      </c>
      <c r="I385" s="86" t="s">
        <v>67</v>
      </c>
      <c r="J385" s="85">
        <v>1030717</v>
      </c>
      <c r="K385" s="86" t="s">
        <v>72</v>
      </c>
      <c r="L385" s="86" t="s">
        <v>73</v>
      </c>
      <c r="M385" s="87">
        <v>8068</v>
      </c>
      <c r="N385" s="87">
        <v>12347</v>
      </c>
      <c r="O385" s="102">
        <f t="shared" si="60"/>
        <v>0.65343808212521259</v>
      </c>
      <c r="P385" s="91">
        <f t="shared" si="61"/>
        <v>8067.9999999999991</v>
      </c>
      <c r="Q385" s="92">
        <f t="shared" si="62"/>
        <v>0</v>
      </c>
      <c r="R385" s="93">
        <f t="shared" si="63"/>
        <v>4.6786550517488015E-4</v>
      </c>
      <c r="S385" s="94">
        <f t="shared" si="64"/>
        <v>0</v>
      </c>
      <c r="T385" s="95">
        <f t="shared" si="65"/>
        <v>76489.649999999994</v>
      </c>
      <c r="U385" s="95">
        <f t="shared" si="66"/>
        <v>114734.47</v>
      </c>
      <c r="V385" s="95">
        <f t="shared" si="67"/>
        <v>0</v>
      </c>
      <c r="W385" s="96">
        <f t="shared" si="68"/>
        <v>191224.12</v>
      </c>
      <c r="X385" s="89"/>
      <c r="Y385" s="97">
        <f t="shared" si="69"/>
        <v>0</v>
      </c>
      <c r="Z385" s="97">
        <f t="shared" si="70"/>
        <v>0</v>
      </c>
      <c r="AA385" s="97">
        <f t="shared" si="71"/>
        <v>0</v>
      </c>
    </row>
    <row r="386" spans="1:27" s="19" customFormat="1" ht="26.1" customHeight="1" x14ac:dyDescent="0.2">
      <c r="A386" s="85">
        <v>4907</v>
      </c>
      <c r="B386" s="85" t="s">
        <v>796</v>
      </c>
      <c r="C386" s="85" t="s">
        <v>239</v>
      </c>
      <c r="D386" s="85" t="s">
        <v>65</v>
      </c>
      <c r="E386" s="85" t="s">
        <v>797</v>
      </c>
      <c r="F386" s="85" t="s">
        <v>92</v>
      </c>
      <c r="G386" s="85">
        <v>675065</v>
      </c>
      <c r="H386" s="85">
        <v>1447205646</v>
      </c>
      <c r="I386" s="86" t="s">
        <v>67</v>
      </c>
      <c r="J386" s="85">
        <v>1028838</v>
      </c>
      <c r="K386" s="86" t="s">
        <v>87</v>
      </c>
      <c r="L386" s="86" t="s">
        <v>88</v>
      </c>
      <c r="M386" s="87">
        <v>8486</v>
      </c>
      <c r="N386" s="87">
        <v>11283</v>
      </c>
      <c r="O386" s="102">
        <f t="shared" ref="O386:O449" si="72">M386/N386</f>
        <v>0.75210493663032885</v>
      </c>
      <c r="P386" s="91">
        <f t="shared" ref="P386:P449" si="73">IFERROR((M386/(L386-K386)*365),0)</f>
        <v>8486</v>
      </c>
      <c r="Q386" s="92">
        <f t="shared" ref="Q386:Q449" si="74">IF(D386="NSGO",P386/Q$4,0)</f>
        <v>6.2385663885795438E-4</v>
      </c>
      <c r="R386" s="93">
        <f t="shared" ref="R386:R449" si="75">P386/R$4</f>
        <v>4.9210543838795653E-4</v>
      </c>
      <c r="S386" s="94">
        <f t="shared" ref="S386:S449" si="76">IF(Q386&gt;0,ROUND($S$4*Q386,2),0)</f>
        <v>296587.06</v>
      </c>
      <c r="T386" s="95">
        <f t="shared" ref="T386:T449" si="77">IF(R386&gt;0,ROUND($T$4*R386,2),0)</f>
        <v>80452.55</v>
      </c>
      <c r="U386" s="95">
        <f t="shared" ref="U386:U449" si="78">IF(R386&gt;0,ROUND($U$4*R386,2),0)</f>
        <v>120678.82</v>
      </c>
      <c r="V386" s="95">
        <f t="shared" ref="V386:V449" si="79">IF(Q386&gt;0,ROUND($V$4*Q386,2),0)</f>
        <v>109798.77</v>
      </c>
      <c r="W386" s="96">
        <f t="shared" ref="W386:W449" si="80">S386+T386+U386+V386</f>
        <v>607517.19999999995</v>
      </c>
      <c r="X386" s="89"/>
      <c r="Y386" s="97">
        <f t="shared" ref="Y386:Y449" si="81">IF($D386="NSGO",ROUND($Q386*$Y$4,2),0)</f>
        <v>145597.28</v>
      </c>
      <c r="Z386" s="97">
        <f t="shared" ref="Z386:Z449" si="82">IF($D386="NSGO",ROUND($Q386*$Z$4,2),0)</f>
        <v>145597.28</v>
      </c>
      <c r="AA386" s="97">
        <f t="shared" ref="AA386:AA449" si="83">SUM(Y386:Z386)</f>
        <v>291194.56</v>
      </c>
    </row>
    <row r="387" spans="1:27" s="19" customFormat="1" ht="26.1" customHeight="1" x14ac:dyDescent="0.2">
      <c r="A387" s="85">
        <v>4909</v>
      </c>
      <c r="B387" s="85" t="s">
        <v>798</v>
      </c>
      <c r="C387" s="85" t="s">
        <v>127</v>
      </c>
      <c r="D387" s="85" t="s">
        <v>65</v>
      </c>
      <c r="E387" s="85" t="s">
        <v>325</v>
      </c>
      <c r="F387" s="85" t="s">
        <v>92</v>
      </c>
      <c r="G387" s="85">
        <v>676071</v>
      </c>
      <c r="H387" s="85">
        <v>1720525116</v>
      </c>
      <c r="I387" s="86" t="s">
        <v>67</v>
      </c>
      <c r="J387" s="85">
        <v>1029351</v>
      </c>
      <c r="K387" s="86" t="s">
        <v>87</v>
      </c>
      <c r="L387" s="86" t="s">
        <v>88</v>
      </c>
      <c r="M387" s="87">
        <v>14624</v>
      </c>
      <c r="N387" s="87">
        <v>26549</v>
      </c>
      <c r="O387" s="102">
        <f t="shared" si="72"/>
        <v>0.55083053975667629</v>
      </c>
      <c r="P387" s="91">
        <f t="shared" si="73"/>
        <v>14624</v>
      </c>
      <c r="Q387" s="92">
        <f t="shared" si="74"/>
        <v>1.0750977476618813E-3</v>
      </c>
      <c r="R387" s="93">
        <f t="shared" si="75"/>
        <v>8.4804972083260392E-4</v>
      </c>
      <c r="S387" s="94">
        <f t="shared" si="76"/>
        <v>511111.15</v>
      </c>
      <c r="T387" s="95">
        <f t="shared" si="77"/>
        <v>138644.6</v>
      </c>
      <c r="U387" s="95">
        <f t="shared" si="78"/>
        <v>207966.89</v>
      </c>
      <c r="V387" s="95">
        <f t="shared" si="79"/>
        <v>189217.2</v>
      </c>
      <c r="W387" s="96">
        <f t="shared" si="80"/>
        <v>1046939.8400000001</v>
      </c>
      <c r="X387" s="89"/>
      <c r="Y387" s="97">
        <f t="shared" si="81"/>
        <v>250909.11</v>
      </c>
      <c r="Z387" s="97">
        <f t="shared" si="82"/>
        <v>250909.11</v>
      </c>
      <c r="AA387" s="97">
        <f t="shared" si="83"/>
        <v>501818.22</v>
      </c>
    </row>
    <row r="388" spans="1:27" s="19" customFormat="1" ht="26.1" customHeight="1" x14ac:dyDescent="0.2">
      <c r="A388" s="85">
        <v>4910</v>
      </c>
      <c r="B388" s="85" t="s">
        <v>799</v>
      </c>
      <c r="C388" s="85" t="s">
        <v>90</v>
      </c>
      <c r="D388" s="85" t="s">
        <v>65</v>
      </c>
      <c r="E388" s="85" t="s">
        <v>117</v>
      </c>
      <c r="F388" s="85" t="s">
        <v>92</v>
      </c>
      <c r="G388" s="85">
        <v>455954</v>
      </c>
      <c r="H388" s="85">
        <v>1457304891</v>
      </c>
      <c r="I388" s="86" t="s">
        <v>67</v>
      </c>
      <c r="J388" s="85">
        <v>1026416</v>
      </c>
      <c r="K388" s="86" t="s">
        <v>87</v>
      </c>
      <c r="L388" s="86" t="s">
        <v>88</v>
      </c>
      <c r="M388" s="87">
        <v>6589</v>
      </c>
      <c r="N388" s="87">
        <v>13039</v>
      </c>
      <c r="O388" s="102">
        <f t="shared" si="72"/>
        <v>0.5053301633560856</v>
      </c>
      <c r="P388" s="91">
        <f t="shared" si="73"/>
        <v>6589</v>
      </c>
      <c r="Q388" s="92">
        <f t="shared" si="74"/>
        <v>4.843968175153266E-4</v>
      </c>
      <c r="R388" s="93">
        <f t="shared" si="75"/>
        <v>3.8209789459559815E-4</v>
      </c>
      <c r="S388" s="94">
        <f t="shared" si="76"/>
        <v>230286.61</v>
      </c>
      <c r="T388" s="95">
        <f t="shared" si="77"/>
        <v>62467.81</v>
      </c>
      <c r="U388" s="95">
        <f t="shared" si="78"/>
        <v>93701.71</v>
      </c>
      <c r="V388" s="95">
        <f t="shared" si="79"/>
        <v>85253.84</v>
      </c>
      <c r="W388" s="96">
        <f t="shared" si="80"/>
        <v>471709.97</v>
      </c>
      <c r="X388" s="89"/>
      <c r="Y388" s="97">
        <f t="shared" si="81"/>
        <v>113049.79</v>
      </c>
      <c r="Z388" s="97">
        <f t="shared" si="82"/>
        <v>113049.79</v>
      </c>
      <c r="AA388" s="97">
        <f t="shared" si="83"/>
        <v>226099.58</v>
      </c>
    </row>
    <row r="389" spans="1:27" s="19" customFormat="1" ht="26.1" customHeight="1" x14ac:dyDescent="0.2">
      <c r="A389" s="85">
        <v>4914</v>
      </c>
      <c r="B389" s="85" t="s">
        <v>800</v>
      </c>
      <c r="C389" s="85" t="s">
        <v>137</v>
      </c>
      <c r="D389" s="85" t="s">
        <v>65</v>
      </c>
      <c r="E389" s="85" t="s">
        <v>801</v>
      </c>
      <c r="F389" s="85" t="s">
        <v>135</v>
      </c>
      <c r="G389" s="85">
        <v>675651</v>
      </c>
      <c r="H389" s="85">
        <v>7413860531</v>
      </c>
      <c r="I389" s="86" t="s">
        <v>67</v>
      </c>
      <c r="J389" s="85">
        <v>1028628</v>
      </c>
      <c r="K389" s="86" t="s">
        <v>87</v>
      </c>
      <c r="L389" s="86" t="s">
        <v>88</v>
      </c>
      <c r="M389" s="87">
        <v>23358</v>
      </c>
      <c r="N389" s="87">
        <v>32617</v>
      </c>
      <c r="O389" s="102">
        <f t="shared" si="72"/>
        <v>0.71612962565533311</v>
      </c>
      <c r="P389" s="91">
        <f t="shared" si="73"/>
        <v>23358</v>
      </c>
      <c r="Q389" s="92">
        <f t="shared" si="74"/>
        <v>1.7171863505119137E-3</v>
      </c>
      <c r="R389" s="93">
        <f t="shared" si="75"/>
        <v>1.3545367463900411E-3</v>
      </c>
      <c r="S389" s="94">
        <f t="shared" si="76"/>
        <v>816365.85</v>
      </c>
      <c r="T389" s="95">
        <f t="shared" si="77"/>
        <v>221448.34</v>
      </c>
      <c r="U389" s="95">
        <f t="shared" si="78"/>
        <v>332172.5</v>
      </c>
      <c r="V389" s="95">
        <f t="shared" si="79"/>
        <v>302224.8</v>
      </c>
      <c r="W389" s="96">
        <f t="shared" si="80"/>
        <v>1672211.49</v>
      </c>
      <c r="X389" s="89"/>
      <c r="Y389" s="97">
        <f t="shared" si="81"/>
        <v>400761.42</v>
      </c>
      <c r="Z389" s="97">
        <f t="shared" si="82"/>
        <v>400761.42</v>
      </c>
      <c r="AA389" s="97">
        <f t="shared" si="83"/>
        <v>801522.84</v>
      </c>
    </row>
    <row r="390" spans="1:27" s="19" customFormat="1" ht="26.1" customHeight="1" x14ac:dyDescent="0.2">
      <c r="A390" s="85">
        <v>4918</v>
      </c>
      <c r="B390" s="85" t="s">
        <v>802</v>
      </c>
      <c r="C390" s="85" t="s">
        <v>803</v>
      </c>
      <c r="D390" s="85" t="s">
        <v>106</v>
      </c>
      <c r="E390" s="85" t="s">
        <v>804</v>
      </c>
      <c r="F390" s="85" t="s">
        <v>80</v>
      </c>
      <c r="G390" s="85">
        <v>676411</v>
      </c>
      <c r="H390" s="85">
        <v>8117237729</v>
      </c>
      <c r="I390" s="86" t="s">
        <v>67</v>
      </c>
      <c r="J390" s="85">
        <v>1027973</v>
      </c>
      <c r="K390" s="86" t="s">
        <v>72</v>
      </c>
      <c r="L390" s="86" t="s">
        <v>73</v>
      </c>
      <c r="M390" s="87">
        <v>16949</v>
      </c>
      <c r="N390" s="87">
        <v>19274</v>
      </c>
      <c r="O390" s="102">
        <f t="shared" si="72"/>
        <v>0.87937117360174333</v>
      </c>
      <c r="P390" s="91">
        <f t="shared" si="73"/>
        <v>16949</v>
      </c>
      <c r="Q390" s="92">
        <f t="shared" si="74"/>
        <v>0</v>
      </c>
      <c r="R390" s="93">
        <f t="shared" si="75"/>
        <v>9.8287710054648547E-4</v>
      </c>
      <c r="S390" s="94">
        <f t="shared" si="76"/>
        <v>0</v>
      </c>
      <c r="T390" s="95">
        <f t="shared" si="77"/>
        <v>160687.04000000001</v>
      </c>
      <c r="U390" s="95">
        <f t="shared" si="78"/>
        <v>241030.56</v>
      </c>
      <c r="V390" s="95">
        <f t="shared" si="79"/>
        <v>0</v>
      </c>
      <c r="W390" s="96">
        <f t="shared" si="80"/>
        <v>401717.6</v>
      </c>
      <c r="X390" s="89"/>
      <c r="Y390" s="97">
        <f t="shared" si="81"/>
        <v>0</v>
      </c>
      <c r="Z390" s="97">
        <f t="shared" si="82"/>
        <v>0</v>
      </c>
      <c r="AA390" s="97">
        <f t="shared" si="83"/>
        <v>0</v>
      </c>
    </row>
    <row r="391" spans="1:27" s="19" customFormat="1" ht="26.1" customHeight="1" x14ac:dyDescent="0.2">
      <c r="A391" s="85">
        <v>4919</v>
      </c>
      <c r="B391" s="85" t="s">
        <v>805</v>
      </c>
      <c r="C391" s="85" t="s">
        <v>362</v>
      </c>
      <c r="D391" s="85" t="s">
        <v>65</v>
      </c>
      <c r="E391" s="85" t="s">
        <v>672</v>
      </c>
      <c r="F391" s="85" t="s">
        <v>92</v>
      </c>
      <c r="G391" s="85">
        <v>675134</v>
      </c>
      <c r="H391" s="85">
        <v>1053665612</v>
      </c>
      <c r="I391" s="86" t="s">
        <v>67</v>
      </c>
      <c r="J391" s="85">
        <v>1021148</v>
      </c>
      <c r="K391" s="86" t="s">
        <v>72</v>
      </c>
      <c r="L391" s="86" t="s">
        <v>73</v>
      </c>
      <c r="M391" s="87">
        <v>12285</v>
      </c>
      <c r="N391" s="87">
        <v>18341</v>
      </c>
      <c r="O391" s="102">
        <f t="shared" si="72"/>
        <v>0.66981080639005508</v>
      </c>
      <c r="P391" s="91">
        <f t="shared" si="73"/>
        <v>12285.000000000002</v>
      </c>
      <c r="Q391" s="92">
        <f t="shared" si="74"/>
        <v>9.0314386146240523E-4</v>
      </c>
      <c r="R391" s="93">
        <f t="shared" si="75"/>
        <v>7.1241047732689688E-4</v>
      </c>
      <c r="S391" s="94">
        <f t="shared" si="76"/>
        <v>429362.72</v>
      </c>
      <c r="T391" s="95">
        <f t="shared" si="77"/>
        <v>116469.42</v>
      </c>
      <c r="U391" s="95">
        <f t="shared" si="78"/>
        <v>174704.14</v>
      </c>
      <c r="V391" s="95">
        <f t="shared" si="79"/>
        <v>158953.32</v>
      </c>
      <c r="W391" s="96">
        <f t="shared" si="80"/>
        <v>879489.60000000009</v>
      </c>
      <c r="X391" s="89"/>
      <c r="Y391" s="97">
        <f t="shared" si="81"/>
        <v>210778.06</v>
      </c>
      <c r="Z391" s="97">
        <f t="shared" si="82"/>
        <v>210778.06</v>
      </c>
      <c r="AA391" s="97">
        <f t="shared" si="83"/>
        <v>421556.12</v>
      </c>
    </row>
    <row r="392" spans="1:27" s="19" customFormat="1" ht="26.1" customHeight="1" x14ac:dyDescent="0.2">
      <c r="A392" s="85">
        <v>4922</v>
      </c>
      <c r="B392" s="85" t="s">
        <v>806</v>
      </c>
      <c r="C392" s="85" t="s">
        <v>71</v>
      </c>
      <c r="D392" s="85" t="s">
        <v>65</v>
      </c>
      <c r="E392" s="85" t="s">
        <v>270</v>
      </c>
      <c r="F392" s="85" t="s">
        <v>92</v>
      </c>
      <c r="G392" s="85">
        <v>675319</v>
      </c>
      <c r="H392" s="85">
        <v>1275171910</v>
      </c>
      <c r="I392" s="86" t="s">
        <v>67</v>
      </c>
      <c r="J392" s="85">
        <v>1030929</v>
      </c>
      <c r="K392" s="86" t="s">
        <v>237</v>
      </c>
      <c r="L392" s="86" t="s">
        <v>69</v>
      </c>
      <c r="M392" s="87">
        <v>5733</v>
      </c>
      <c r="N392" s="87">
        <v>10112</v>
      </c>
      <c r="O392" s="102">
        <f t="shared" si="72"/>
        <v>0.56695015822784811</v>
      </c>
      <c r="P392" s="91">
        <f t="shared" si="73"/>
        <v>9870.4952830188686</v>
      </c>
      <c r="Q392" s="92">
        <f t="shared" si="74"/>
        <v>7.25639171709574E-4</v>
      </c>
      <c r="R392" s="93">
        <f t="shared" si="75"/>
        <v>5.7239269483340296E-4</v>
      </c>
      <c r="S392" s="94">
        <f t="shared" si="76"/>
        <v>344975.39</v>
      </c>
      <c r="T392" s="95">
        <f t="shared" si="77"/>
        <v>93578.42</v>
      </c>
      <c r="U392" s="95">
        <f t="shared" si="78"/>
        <v>140367.63</v>
      </c>
      <c r="V392" s="95">
        <f t="shared" si="79"/>
        <v>127712.49</v>
      </c>
      <c r="W392" s="96">
        <f t="shared" si="80"/>
        <v>706633.92999999993</v>
      </c>
      <c r="X392" s="89"/>
      <c r="Y392" s="97">
        <f t="shared" si="81"/>
        <v>169351.56</v>
      </c>
      <c r="Z392" s="97">
        <f t="shared" si="82"/>
        <v>169351.56</v>
      </c>
      <c r="AA392" s="97">
        <f t="shared" si="83"/>
        <v>338703.12</v>
      </c>
    </row>
    <row r="393" spans="1:27" s="19" customFormat="1" ht="26.1" customHeight="1" x14ac:dyDescent="0.2">
      <c r="A393" s="85">
        <v>4924</v>
      </c>
      <c r="B393" s="85" t="s">
        <v>807</v>
      </c>
      <c r="C393" s="85" t="s">
        <v>71</v>
      </c>
      <c r="D393" s="85" t="s">
        <v>65</v>
      </c>
      <c r="E393" s="85" t="s">
        <v>198</v>
      </c>
      <c r="F393" s="85" t="s">
        <v>66</v>
      </c>
      <c r="G393" s="85">
        <v>675802</v>
      </c>
      <c r="H393" s="85">
        <v>1447985403</v>
      </c>
      <c r="I393" s="86" t="s">
        <v>67</v>
      </c>
      <c r="J393" s="85">
        <v>1031153</v>
      </c>
      <c r="K393" s="86" t="s">
        <v>93</v>
      </c>
      <c r="L393" s="86" t="s">
        <v>88</v>
      </c>
      <c r="M393" s="87">
        <v>9975</v>
      </c>
      <c r="N393" s="87">
        <v>18011</v>
      </c>
      <c r="O393" s="102">
        <f t="shared" si="72"/>
        <v>0.55382821609016708</v>
      </c>
      <c r="P393" s="91">
        <f t="shared" si="73"/>
        <v>20004.807692307691</v>
      </c>
      <c r="Q393" s="92">
        <f t="shared" si="74"/>
        <v>1.4706731190104675E-3</v>
      </c>
      <c r="R393" s="93">
        <f t="shared" si="75"/>
        <v>1.1600842162726658E-3</v>
      </c>
      <c r="S393" s="94">
        <f t="shared" si="76"/>
        <v>699171.24</v>
      </c>
      <c r="T393" s="95">
        <f t="shared" si="77"/>
        <v>189657.99</v>
      </c>
      <c r="U393" s="95">
        <f t="shared" si="78"/>
        <v>284486.99</v>
      </c>
      <c r="V393" s="95">
        <f t="shared" si="79"/>
        <v>258838.47</v>
      </c>
      <c r="W393" s="96">
        <f t="shared" si="80"/>
        <v>1432154.69</v>
      </c>
      <c r="X393" s="89"/>
      <c r="Y393" s="97">
        <f t="shared" si="81"/>
        <v>343229.52</v>
      </c>
      <c r="Z393" s="97">
        <f t="shared" si="82"/>
        <v>343229.52</v>
      </c>
      <c r="AA393" s="97">
        <f t="shared" si="83"/>
        <v>686459.04</v>
      </c>
    </row>
    <row r="394" spans="1:27" s="19" customFormat="1" ht="26.1" customHeight="1" x14ac:dyDescent="0.2">
      <c r="A394" s="85">
        <v>4927</v>
      </c>
      <c r="B394" s="85" t="s">
        <v>808</v>
      </c>
      <c r="C394" s="85" t="s">
        <v>809</v>
      </c>
      <c r="D394" s="85" t="s">
        <v>106</v>
      </c>
      <c r="E394" s="85" t="s">
        <v>507</v>
      </c>
      <c r="F394" s="85" t="s">
        <v>100</v>
      </c>
      <c r="G394" s="85">
        <v>455963</v>
      </c>
      <c r="H394" s="85">
        <v>1538157300</v>
      </c>
      <c r="I394" s="86" t="s">
        <v>67</v>
      </c>
      <c r="J394" s="85">
        <v>1029939</v>
      </c>
      <c r="K394" s="86" t="s">
        <v>68</v>
      </c>
      <c r="L394" s="86" t="s">
        <v>69</v>
      </c>
      <c r="M394" s="87">
        <v>15898</v>
      </c>
      <c r="N394" s="87">
        <v>20853</v>
      </c>
      <c r="O394" s="102">
        <f t="shared" si="72"/>
        <v>0.76238430921210376</v>
      </c>
      <c r="P394" s="91">
        <f t="shared" si="73"/>
        <v>15898</v>
      </c>
      <c r="Q394" s="92">
        <f t="shared" si="74"/>
        <v>0</v>
      </c>
      <c r="R394" s="93">
        <f t="shared" si="75"/>
        <v>9.2192932588872653E-4</v>
      </c>
      <c r="S394" s="94">
        <f t="shared" si="76"/>
        <v>0</v>
      </c>
      <c r="T394" s="95">
        <f t="shared" si="77"/>
        <v>150722.91</v>
      </c>
      <c r="U394" s="95">
        <f t="shared" si="78"/>
        <v>226084.36</v>
      </c>
      <c r="V394" s="95">
        <f t="shared" si="79"/>
        <v>0</v>
      </c>
      <c r="W394" s="96">
        <f t="shared" si="80"/>
        <v>376807.27</v>
      </c>
      <c r="X394" s="89"/>
      <c r="Y394" s="97">
        <f t="shared" si="81"/>
        <v>0</v>
      </c>
      <c r="Z394" s="97">
        <f t="shared" si="82"/>
        <v>0</v>
      </c>
      <c r="AA394" s="97">
        <f t="shared" si="83"/>
        <v>0</v>
      </c>
    </row>
    <row r="395" spans="1:27" s="19" customFormat="1" ht="26.1" customHeight="1" x14ac:dyDescent="0.2">
      <c r="A395" s="85">
        <v>4929</v>
      </c>
      <c r="B395" s="85" t="s">
        <v>810</v>
      </c>
      <c r="C395" s="85" t="s">
        <v>239</v>
      </c>
      <c r="D395" s="85" t="s">
        <v>65</v>
      </c>
      <c r="E395" s="85" t="s">
        <v>163</v>
      </c>
      <c r="F395" s="85" t="s">
        <v>163</v>
      </c>
      <c r="G395" s="85">
        <v>675527</v>
      </c>
      <c r="H395" s="85">
        <v>1881945335</v>
      </c>
      <c r="I395" s="86" t="s">
        <v>67</v>
      </c>
      <c r="J395" s="85">
        <v>1020831</v>
      </c>
      <c r="K395" s="86" t="s">
        <v>68</v>
      </c>
      <c r="L395" s="86" t="s">
        <v>69</v>
      </c>
      <c r="M395" s="87">
        <v>18357</v>
      </c>
      <c r="N395" s="87">
        <v>29834</v>
      </c>
      <c r="O395" s="102">
        <f t="shared" si="72"/>
        <v>0.61530468592880605</v>
      </c>
      <c r="P395" s="91">
        <f t="shared" si="73"/>
        <v>18357</v>
      </c>
      <c r="Q395" s="92">
        <f t="shared" si="74"/>
        <v>1.3495329153329566E-3</v>
      </c>
      <c r="R395" s="93">
        <f t="shared" si="75"/>
        <v>1.0645274018957953E-3</v>
      </c>
      <c r="S395" s="94">
        <f t="shared" si="76"/>
        <v>641580.09</v>
      </c>
      <c r="T395" s="95">
        <f t="shared" si="77"/>
        <v>174035.75</v>
      </c>
      <c r="U395" s="95">
        <f t="shared" si="78"/>
        <v>261053.63</v>
      </c>
      <c r="V395" s="95">
        <f t="shared" si="79"/>
        <v>237517.79</v>
      </c>
      <c r="W395" s="96">
        <f t="shared" si="80"/>
        <v>1314187.26</v>
      </c>
      <c r="X395" s="89"/>
      <c r="Y395" s="97">
        <f t="shared" si="81"/>
        <v>314957.5</v>
      </c>
      <c r="Z395" s="97">
        <f t="shared" si="82"/>
        <v>314957.5</v>
      </c>
      <c r="AA395" s="97">
        <f t="shared" si="83"/>
        <v>629915</v>
      </c>
    </row>
    <row r="396" spans="1:27" s="19" customFormat="1" ht="26.1" customHeight="1" x14ac:dyDescent="0.2">
      <c r="A396" s="85">
        <v>4930</v>
      </c>
      <c r="B396" s="85" t="s">
        <v>811</v>
      </c>
      <c r="C396" s="85" t="s">
        <v>812</v>
      </c>
      <c r="D396" s="85" t="s">
        <v>106</v>
      </c>
      <c r="E396" s="85" t="s">
        <v>390</v>
      </c>
      <c r="F396" s="85" t="s">
        <v>80</v>
      </c>
      <c r="G396" s="85">
        <v>675769</v>
      </c>
      <c r="H396" s="85">
        <v>1831839711</v>
      </c>
      <c r="I396" s="86" t="s">
        <v>67</v>
      </c>
      <c r="J396" s="85">
        <v>1030207</v>
      </c>
      <c r="K396" s="86" t="s">
        <v>72</v>
      </c>
      <c r="L396" s="86" t="s">
        <v>73</v>
      </c>
      <c r="M396" s="87">
        <v>8573</v>
      </c>
      <c r="N396" s="87">
        <v>12098</v>
      </c>
      <c r="O396" s="102">
        <f t="shared" si="72"/>
        <v>0.70862952554141179</v>
      </c>
      <c r="P396" s="91">
        <f t="shared" si="73"/>
        <v>8573</v>
      </c>
      <c r="Q396" s="92">
        <f t="shared" si="74"/>
        <v>0</v>
      </c>
      <c r="R396" s="93">
        <f t="shared" si="75"/>
        <v>4.9715059195144372E-4</v>
      </c>
      <c r="S396" s="94">
        <f t="shared" si="76"/>
        <v>0</v>
      </c>
      <c r="T396" s="95">
        <f t="shared" si="77"/>
        <v>81277.36</v>
      </c>
      <c r="U396" s="95">
        <f t="shared" si="78"/>
        <v>121916.04</v>
      </c>
      <c r="V396" s="95">
        <f t="shared" si="79"/>
        <v>0</v>
      </c>
      <c r="W396" s="96">
        <f t="shared" si="80"/>
        <v>203193.4</v>
      </c>
      <c r="X396" s="89"/>
      <c r="Y396" s="97">
        <f t="shared" si="81"/>
        <v>0</v>
      </c>
      <c r="Z396" s="97">
        <f t="shared" si="82"/>
        <v>0</v>
      </c>
      <c r="AA396" s="97">
        <f t="shared" si="83"/>
        <v>0</v>
      </c>
    </row>
    <row r="397" spans="1:27" s="19" customFormat="1" ht="26.1" customHeight="1" x14ac:dyDescent="0.2">
      <c r="A397" s="85">
        <v>4931</v>
      </c>
      <c r="B397" s="85" t="s">
        <v>813</v>
      </c>
      <c r="C397" s="85" t="s">
        <v>814</v>
      </c>
      <c r="D397" s="85" t="s">
        <v>106</v>
      </c>
      <c r="E397" s="85" t="s">
        <v>815</v>
      </c>
      <c r="F397" s="85" t="s">
        <v>80</v>
      </c>
      <c r="G397" s="85">
        <v>675945</v>
      </c>
      <c r="H397" s="85">
        <v>1487890596</v>
      </c>
      <c r="I397" s="86" t="s">
        <v>67</v>
      </c>
      <c r="J397" s="85">
        <v>1016653</v>
      </c>
      <c r="K397" s="86" t="s">
        <v>68</v>
      </c>
      <c r="L397" s="86" t="s">
        <v>69</v>
      </c>
      <c r="M397" s="87">
        <v>12759</v>
      </c>
      <c r="N397" s="87">
        <v>16259</v>
      </c>
      <c r="O397" s="102">
        <f t="shared" si="72"/>
        <v>0.78473460852450949</v>
      </c>
      <c r="P397" s="91">
        <f t="shared" si="73"/>
        <v>12759</v>
      </c>
      <c r="Q397" s="92">
        <f t="shared" si="74"/>
        <v>0</v>
      </c>
      <c r="R397" s="93">
        <f t="shared" si="75"/>
        <v>7.3989786570727528E-4</v>
      </c>
      <c r="S397" s="94">
        <f t="shared" si="76"/>
        <v>0</v>
      </c>
      <c r="T397" s="95">
        <f t="shared" si="77"/>
        <v>120963.24</v>
      </c>
      <c r="U397" s="95">
        <f t="shared" si="78"/>
        <v>181444.86</v>
      </c>
      <c r="V397" s="95">
        <f t="shared" si="79"/>
        <v>0</v>
      </c>
      <c r="W397" s="96">
        <f t="shared" si="80"/>
        <v>302408.09999999998</v>
      </c>
      <c r="X397" s="89"/>
      <c r="Y397" s="97">
        <f t="shared" si="81"/>
        <v>0</v>
      </c>
      <c r="Z397" s="97">
        <f t="shared" si="82"/>
        <v>0</v>
      </c>
      <c r="AA397" s="97">
        <f t="shared" si="83"/>
        <v>0</v>
      </c>
    </row>
    <row r="398" spans="1:27" s="19" customFormat="1" ht="26.1" customHeight="1" x14ac:dyDescent="0.2">
      <c r="A398" s="85">
        <v>4935</v>
      </c>
      <c r="B398" s="85" t="s">
        <v>816</v>
      </c>
      <c r="C398" s="85" t="s">
        <v>817</v>
      </c>
      <c r="D398" s="85" t="s">
        <v>106</v>
      </c>
      <c r="E398" s="85" t="s">
        <v>337</v>
      </c>
      <c r="F398" s="85" t="s">
        <v>100</v>
      </c>
      <c r="G398" s="85">
        <v>675398</v>
      </c>
      <c r="H398" s="85">
        <v>1417493404</v>
      </c>
      <c r="I398" s="86" t="s">
        <v>67</v>
      </c>
      <c r="J398" s="85">
        <v>1028526</v>
      </c>
      <c r="K398" s="86" t="s">
        <v>72</v>
      </c>
      <c r="L398" s="86" t="s">
        <v>73</v>
      </c>
      <c r="M398" s="87">
        <v>12498</v>
      </c>
      <c r="N398" s="87">
        <v>16767</v>
      </c>
      <c r="O398" s="102">
        <f t="shared" si="72"/>
        <v>0.74539273573090004</v>
      </c>
      <c r="P398" s="91">
        <f t="shared" si="73"/>
        <v>12498</v>
      </c>
      <c r="Q398" s="92">
        <f t="shared" si="74"/>
        <v>0</v>
      </c>
      <c r="R398" s="93">
        <f t="shared" si="75"/>
        <v>7.247624050168137E-4</v>
      </c>
      <c r="S398" s="94">
        <f t="shared" si="76"/>
        <v>0</v>
      </c>
      <c r="T398" s="95">
        <f t="shared" si="77"/>
        <v>118488.8</v>
      </c>
      <c r="U398" s="95">
        <f t="shared" si="78"/>
        <v>177733.19</v>
      </c>
      <c r="V398" s="95">
        <f t="shared" si="79"/>
        <v>0</v>
      </c>
      <c r="W398" s="96">
        <f t="shared" si="80"/>
        <v>296221.99</v>
      </c>
      <c r="X398" s="89"/>
      <c r="Y398" s="97">
        <f t="shared" si="81"/>
        <v>0</v>
      </c>
      <c r="Z398" s="97">
        <f t="shared" si="82"/>
        <v>0</v>
      </c>
      <c r="AA398" s="97">
        <f t="shared" si="83"/>
        <v>0</v>
      </c>
    </row>
    <row r="399" spans="1:27" s="19" customFormat="1" ht="26.1" customHeight="1" x14ac:dyDescent="0.2">
      <c r="A399" s="85">
        <v>4938</v>
      </c>
      <c r="B399" s="85" t="s">
        <v>818</v>
      </c>
      <c r="C399" s="85" t="s">
        <v>71</v>
      </c>
      <c r="D399" s="85" t="s">
        <v>65</v>
      </c>
      <c r="E399" s="85" t="s">
        <v>639</v>
      </c>
      <c r="F399" s="85" t="s">
        <v>80</v>
      </c>
      <c r="G399" s="85">
        <v>455570</v>
      </c>
      <c r="H399" s="85">
        <v>1821332586</v>
      </c>
      <c r="I399" s="86" t="s">
        <v>67</v>
      </c>
      <c r="J399" s="85">
        <v>1020867</v>
      </c>
      <c r="K399" s="86" t="s">
        <v>68</v>
      </c>
      <c r="L399" s="86" t="s">
        <v>69</v>
      </c>
      <c r="M399" s="87">
        <v>14861</v>
      </c>
      <c r="N399" s="87">
        <v>27282</v>
      </c>
      <c r="O399" s="102">
        <f t="shared" si="72"/>
        <v>0.54471812916941575</v>
      </c>
      <c r="P399" s="91">
        <f t="shared" si="73"/>
        <v>14860.999999999998</v>
      </c>
      <c r="Q399" s="92">
        <f t="shared" si="74"/>
        <v>1.0925210358317299E-3</v>
      </c>
      <c r="R399" s="93">
        <f t="shared" si="75"/>
        <v>8.6179341502279295E-4</v>
      </c>
      <c r="S399" s="94">
        <f t="shared" si="76"/>
        <v>519394.33</v>
      </c>
      <c r="T399" s="95">
        <f t="shared" si="77"/>
        <v>140891.5</v>
      </c>
      <c r="U399" s="95">
        <f t="shared" si="78"/>
        <v>211337.25</v>
      </c>
      <c r="V399" s="95">
        <f t="shared" si="79"/>
        <v>192283.7</v>
      </c>
      <c r="W399" s="96">
        <f t="shared" si="80"/>
        <v>1063906.78</v>
      </c>
      <c r="X399" s="89"/>
      <c r="Y399" s="97">
        <f t="shared" si="81"/>
        <v>254975.4</v>
      </c>
      <c r="Z399" s="97">
        <f t="shared" si="82"/>
        <v>254975.4</v>
      </c>
      <c r="AA399" s="97">
        <f t="shared" si="83"/>
        <v>509950.8</v>
      </c>
    </row>
    <row r="400" spans="1:27" s="19" customFormat="1" ht="26.1" customHeight="1" x14ac:dyDescent="0.2">
      <c r="A400" s="85">
        <v>4939</v>
      </c>
      <c r="B400" s="85" t="s">
        <v>819</v>
      </c>
      <c r="C400" s="85" t="s">
        <v>124</v>
      </c>
      <c r="D400" s="85" t="s">
        <v>65</v>
      </c>
      <c r="E400" s="85" t="s">
        <v>209</v>
      </c>
      <c r="F400" s="85" t="s">
        <v>66</v>
      </c>
      <c r="G400" s="85">
        <v>675889</v>
      </c>
      <c r="H400" s="85">
        <v>1194369546</v>
      </c>
      <c r="I400" s="86" t="s">
        <v>67</v>
      </c>
      <c r="J400" s="85">
        <v>1030850</v>
      </c>
      <c r="K400" s="86" t="s">
        <v>690</v>
      </c>
      <c r="L400" s="86" t="s">
        <v>112</v>
      </c>
      <c r="M400" s="87">
        <v>9963</v>
      </c>
      <c r="N400" s="87">
        <v>15588</v>
      </c>
      <c r="O400" s="102">
        <f t="shared" si="72"/>
        <v>0.63914549653579678</v>
      </c>
      <c r="P400" s="91">
        <f t="shared" si="73"/>
        <v>17153.278301886792</v>
      </c>
      <c r="Q400" s="92">
        <f t="shared" si="74"/>
        <v>1.261040130427784E-3</v>
      </c>
      <c r="R400" s="93">
        <f t="shared" si="75"/>
        <v>9.9472325460059179E-4</v>
      </c>
      <c r="S400" s="94">
        <f t="shared" si="76"/>
        <v>599509.82999999996</v>
      </c>
      <c r="T400" s="95">
        <f t="shared" si="77"/>
        <v>162623.72</v>
      </c>
      <c r="U400" s="95">
        <f t="shared" si="78"/>
        <v>243935.59</v>
      </c>
      <c r="V400" s="95">
        <f t="shared" si="79"/>
        <v>221943.06</v>
      </c>
      <c r="W400" s="96">
        <f t="shared" si="80"/>
        <v>1228012.2</v>
      </c>
      <c r="X400" s="89"/>
      <c r="Y400" s="97">
        <f t="shared" si="81"/>
        <v>294304.82</v>
      </c>
      <c r="Z400" s="97">
        <f t="shared" si="82"/>
        <v>294304.82</v>
      </c>
      <c r="AA400" s="97">
        <f t="shared" si="83"/>
        <v>588609.64</v>
      </c>
    </row>
    <row r="401" spans="1:27" s="19" customFormat="1" ht="26.1" customHeight="1" x14ac:dyDescent="0.2">
      <c r="A401" s="85">
        <v>4942</v>
      </c>
      <c r="B401" s="85" t="s">
        <v>820</v>
      </c>
      <c r="C401" s="85" t="s">
        <v>461</v>
      </c>
      <c r="D401" s="85" t="s">
        <v>65</v>
      </c>
      <c r="E401" s="85" t="s">
        <v>163</v>
      </c>
      <c r="F401" s="85" t="s">
        <v>163</v>
      </c>
      <c r="G401" s="85">
        <v>675853</v>
      </c>
      <c r="H401" s="85">
        <v>2372971908</v>
      </c>
      <c r="I401" s="86" t="s">
        <v>67</v>
      </c>
      <c r="J401" s="85">
        <v>1029300</v>
      </c>
      <c r="K401" s="86" t="s">
        <v>87</v>
      </c>
      <c r="L401" s="86" t="s">
        <v>88</v>
      </c>
      <c r="M401" s="87">
        <v>15264</v>
      </c>
      <c r="N401" s="87">
        <v>23952</v>
      </c>
      <c r="O401" s="102">
        <f t="shared" si="72"/>
        <v>0.63727454909819636</v>
      </c>
      <c r="P401" s="91">
        <f t="shared" si="73"/>
        <v>15264</v>
      </c>
      <c r="Q401" s="92">
        <f t="shared" si="74"/>
        <v>1.1221479773188565E-3</v>
      </c>
      <c r="R401" s="93">
        <f t="shared" si="75"/>
        <v>8.8516349417319922E-4</v>
      </c>
      <c r="S401" s="94">
        <f t="shared" si="76"/>
        <v>533479.25</v>
      </c>
      <c r="T401" s="95">
        <f t="shared" si="77"/>
        <v>144712.19</v>
      </c>
      <c r="U401" s="95">
        <f t="shared" si="78"/>
        <v>217068.29</v>
      </c>
      <c r="V401" s="95">
        <f t="shared" si="79"/>
        <v>197498.04</v>
      </c>
      <c r="W401" s="96">
        <f t="shared" si="80"/>
        <v>1092757.77</v>
      </c>
      <c r="X401" s="89"/>
      <c r="Y401" s="97">
        <f t="shared" si="81"/>
        <v>261889.81</v>
      </c>
      <c r="Z401" s="97">
        <f t="shared" si="82"/>
        <v>261889.81</v>
      </c>
      <c r="AA401" s="97">
        <f t="shared" si="83"/>
        <v>523779.62</v>
      </c>
    </row>
    <row r="402" spans="1:27" s="18" customFormat="1" ht="26.1" customHeight="1" x14ac:dyDescent="0.2">
      <c r="A402" s="85">
        <v>4943</v>
      </c>
      <c r="B402" s="85" t="s">
        <v>821</v>
      </c>
      <c r="C402" s="85" t="s">
        <v>822</v>
      </c>
      <c r="D402" s="85" t="s">
        <v>106</v>
      </c>
      <c r="E402" s="85" t="s">
        <v>823</v>
      </c>
      <c r="F402" s="85" t="s">
        <v>155</v>
      </c>
      <c r="G402" s="85">
        <v>675433</v>
      </c>
      <c r="H402" s="85">
        <v>1699211011</v>
      </c>
      <c r="I402" s="86" t="s">
        <v>67</v>
      </c>
      <c r="J402" s="85">
        <v>1028518</v>
      </c>
      <c r="K402" s="86" t="s">
        <v>72</v>
      </c>
      <c r="L402" s="86" t="s">
        <v>73</v>
      </c>
      <c r="M402" s="87">
        <v>16901</v>
      </c>
      <c r="N402" s="87">
        <v>20759</v>
      </c>
      <c r="O402" s="102">
        <f t="shared" si="72"/>
        <v>0.81415289753841702</v>
      </c>
      <c r="P402" s="91">
        <f t="shared" si="73"/>
        <v>16901</v>
      </c>
      <c r="Q402" s="92">
        <f t="shared" si="74"/>
        <v>0</v>
      </c>
      <c r="R402" s="93">
        <f t="shared" si="75"/>
        <v>9.8009356754594082E-4</v>
      </c>
      <c r="S402" s="94">
        <f t="shared" si="76"/>
        <v>0</v>
      </c>
      <c r="T402" s="95">
        <f t="shared" si="77"/>
        <v>160231.97</v>
      </c>
      <c r="U402" s="95">
        <f t="shared" si="78"/>
        <v>240347.95</v>
      </c>
      <c r="V402" s="95">
        <f t="shared" si="79"/>
        <v>0</v>
      </c>
      <c r="W402" s="96">
        <f t="shared" si="80"/>
        <v>400579.92000000004</v>
      </c>
      <c r="X402" s="89"/>
      <c r="Y402" s="97">
        <f t="shared" si="81"/>
        <v>0</v>
      </c>
      <c r="Z402" s="97">
        <f t="shared" si="82"/>
        <v>0</v>
      </c>
      <c r="AA402" s="97">
        <f t="shared" si="83"/>
        <v>0</v>
      </c>
    </row>
    <row r="403" spans="1:27" s="18" customFormat="1" ht="26.1" customHeight="1" x14ac:dyDescent="0.2">
      <c r="A403" s="85">
        <v>4944</v>
      </c>
      <c r="B403" s="85" t="s">
        <v>824</v>
      </c>
      <c r="C403" s="85" t="s">
        <v>215</v>
      </c>
      <c r="D403" s="85" t="s">
        <v>65</v>
      </c>
      <c r="E403" s="85" t="s">
        <v>86</v>
      </c>
      <c r="F403" s="85" t="s">
        <v>86</v>
      </c>
      <c r="G403" s="85">
        <v>675002</v>
      </c>
      <c r="H403" s="85">
        <v>2014244623</v>
      </c>
      <c r="I403" s="86" t="s">
        <v>67</v>
      </c>
      <c r="J403" s="85">
        <v>1013347</v>
      </c>
      <c r="K403" s="86" t="s">
        <v>68</v>
      </c>
      <c r="L403" s="86" t="s">
        <v>69</v>
      </c>
      <c r="M403" s="87">
        <v>31631</v>
      </c>
      <c r="N403" s="87">
        <v>38632</v>
      </c>
      <c r="O403" s="102">
        <f t="shared" si="72"/>
        <v>0.81877717954027751</v>
      </c>
      <c r="P403" s="91">
        <f t="shared" si="73"/>
        <v>31631</v>
      </c>
      <c r="Q403" s="92">
        <f t="shared" si="74"/>
        <v>2.3253840848121562E-3</v>
      </c>
      <c r="R403" s="93">
        <f t="shared" si="75"/>
        <v>1.8342902570880808E-3</v>
      </c>
      <c r="S403" s="94">
        <f t="shared" si="76"/>
        <v>1105508.52</v>
      </c>
      <c r="T403" s="95">
        <f t="shared" si="77"/>
        <v>299881.51</v>
      </c>
      <c r="U403" s="95">
        <f t="shared" si="78"/>
        <v>449822.27</v>
      </c>
      <c r="V403" s="95">
        <f t="shared" si="79"/>
        <v>409267.6</v>
      </c>
      <c r="W403" s="96">
        <f t="shared" si="80"/>
        <v>2264479.9</v>
      </c>
      <c r="X403" s="89"/>
      <c r="Y403" s="97">
        <f t="shared" si="81"/>
        <v>542704.18000000005</v>
      </c>
      <c r="Z403" s="97">
        <f t="shared" si="82"/>
        <v>542704.18000000005</v>
      </c>
      <c r="AA403" s="97">
        <f t="shared" si="83"/>
        <v>1085408.3600000001</v>
      </c>
    </row>
    <row r="404" spans="1:27" s="18" customFormat="1" ht="26.1" customHeight="1" x14ac:dyDescent="0.2">
      <c r="A404" s="85">
        <v>4945</v>
      </c>
      <c r="B404" s="85" t="s">
        <v>825</v>
      </c>
      <c r="C404" s="85" t="s">
        <v>71</v>
      </c>
      <c r="D404" s="85" t="s">
        <v>65</v>
      </c>
      <c r="E404" s="85" t="s">
        <v>457</v>
      </c>
      <c r="F404" s="85" t="s">
        <v>103</v>
      </c>
      <c r="G404" s="85">
        <v>676004</v>
      </c>
      <c r="H404" s="85">
        <v>1326343898</v>
      </c>
      <c r="I404" s="86" t="s">
        <v>67</v>
      </c>
      <c r="J404" s="85">
        <v>1019309</v>
      </c>
      <c r="K404" s="86" t="s">
        <v>68</v>
      </c>
      <c r="L404" s="86" t="s">
        <v>69</v>
      </c>
      <c r="M404" s="87">
        <v>10963</v>
      </c>
      <c r="N404" s="87">
        <v>22732</v>
      </c>
      <c r="O404" s="102">
        <f t="shared" si="72"/>
        <v>0.48227168748900229</v>
      </c>
      <c r="P404" s="91">
        <f t="shared" si="73"/>
        <v>10963</v>
      </c>
      <c r="Q404" s="92">
        <f t="shared" si="74"/>
        <v>8.0595573082721593E-4</v>
      </c>
      <c r="R404" s="93">
        <f t="shared" si="75"/>
        <v>6.3574733927022951E-4</v>
      </c>
      <c r="S404" s="94">
        <f t="shared" si="76"/>
        <v>383158.61</v>
      </c>
      <c r="T404" s="95">
        <f t="shared" si="77"/>
        <v>103936.04</v>
      </c>
      <c r="U404" s="95">
        <f t="shared" si="78"/>
        <v>155904.07</v>
      </c>
      <c r="V404" s="95">
        <f t="shared" si="79"/>
        <v>141848.21</v>
      </c>
      <c r="W404" s="96">
        <f t="shared" si="80"/>
        <v>784846.92999999993</v>
      </c>
      <c r="X404" s="89"/>
      <c r="Y404" s="97">
        <f t="shared" si="81"/>
        <v>188096.04</v>
      </c>
      <c r="Z404" s="97">
        <f t="shared" si="82"/>
        <v>188096.04</v>
      </c>
      <c r="AA404" s="97">
        <f t="shared" si="83"/>
        <v>376192.08</v>
      </c>
    </row>
    <row r="405" spans="1:27" s="18" customFormat="1" ht="26.1" customHeight="1" x14ac:dyDescent="0.2">
      <c r="A405" s="85">
        <v>4946</v>
      </c>
      <c r="B405" s="85" t="s">
        <v>826</v>
      </c>
      <c r="C405" s="85" t="s">
        <v>362</v>
      </c>
      <c r="D405" s="85" t="s">
        <v>65</v>
      </c>
      <c r="E405" s="85" t="s">
        <v>637</v>
      </c>
      <c r="F405" s="85" t="s">
        <v>182</v>
      </c>
      <c r="G405" s="85">
        <v>455726</v>
      </c>
      <c r="H405" s="85">
        <v>1477268530</v>
      </c>
      <c r="I405" s="86" t="s">
        <v>67</v>
      </c>
      <c r="J405" s="85">
        <v>1029314</v>
      </c>
      <c r="K405" s="86" t="s">
        <v>87</v>
      </c>
      <c r="L405" s="86" t="s">
        <v>88</v>
      </c>
      <c r="M405" s="87">
        <v>20855</v>
      </c>
      <c r="N405" s="87">
        <v>26972</v>
      </c>
      <c r="O405" s="102">
        <f t="shared" si="72"/>
        <v>0.77320925404122798</v>
      </c>
      <c r="P405" s="91">
        <f t="shared" si="73"/>
        <v>20855</v>
      </c>
      <c r="Q405" s="92">
        <f t="shared" si="74"/>
        <v>1.5331758429628375E-3</v>
      </c>
      <c r="R405" s="93">
        <f t="shared" si="75"/>
        <v>1.2093870984658064E-3</v>
      </c>
      <c r="S405" s="94">
        <f t="shared" si="76"/>
        <v>728885.59</v>
      </c>
      <c r="T405" s="95">
        <f t="shared" si="77"/>
        <v>197718.34</v>
      </c>
      <c r="U405" s="95">
        <f t="shared" si="78"/>
        <v>296577.51</v>
      </c>
      <c r="V405" s="95">
        <f t="shared" si="79"/>
        <v>269838.95</v>
      </c>
      <c r="W405" s="96">
        <f t="shared" si="80"/>
        <v>1493020.39</v>
      </c>
      <c r="X405" s="89"/>
      <c r="Y405" s="97">
        <f t="shared" si="81"/>
        <v>357816.56</v>
      </c>
      <c r="Z405" s="97">
        <f t="shared" si="82"/>
        <v>357816.56</v>
      </c>
      <c r="AA405" s="97">
        <f t="shared" si="83"/>
        <v>715633.12</v>
      </c>
    </row>
    <row r="406" spans="1:27" s="18" customFormat="1" ht="26.1" customHeight="1" x14ac:dyDescent="0.2">
      <c r="A406" s="85">
        <v>4948</v>
      </c>
      <c r="B406" s="85" t="s">
        <v>827</v>
      </c>
      <c r="C406" s="85" t="s">
        <v>827</v>
      </c>
      <c r="D406" s="85" t="s">
        <v>106</v>
      </c>
      <c r="E406" s="85" t="s">
        <v>828</v>
      </c>
      <c r="F406" s="85" t="s">
        <v>80</v>
      </c>
      <c r="G406" s="85">
        <v>676186</v>
      </c>
      <c r="H406" s="85">
        <v>2030005982</v>
      </c>
      <c r="I406" s="86" t="s">
        <v>67</v>
      </c>
      <c r="J406" s="85">
        <v>1015400</v>
      </c>
      <c r="K406" s="86" t="s">
        <v>72</v>
      </c>
      <c r="L406" s="86" t="s">
        <v>73</v>
      </c>
      <c r="M406" s="87">
        <v>8654</v>
      </c>
      <c r="N406" s="87">
        <v>12317</v>
      </c>
      <c r="O406" s="102">
        <f t="shared" si="72"/>
        <v>0.70260615409596494</v>
      </c>
      <c r="P406" s="91">
        <f t="shared" si="73"/>
        <v>8654</v>
      </c>
      <c r="Q406" s="92">
        <f t="shared" si="74"/>
        <v>0</v>
      </c>
      <c r="R406" s="93">
        <f t="shared" si="75"/>
        <v>5.0184780388986281E-4</v>
      </c>
      <c r="S406" s="94">
        <f t="shared" si="76"/>
        <v>0</v>
      </c>
      <c r="T406" s="95">
        <f t="shared" si="77"/>
        <v>82045.289999999994</v>
      </c>
      <c r="U406" s="95">
        <f t="shared" si="78"/>
        <v>123067.94</v>
      </c>
      <c r="V406" s="95">
        <f t="shared" si="79"/>
        <v>0</v>
      </c>
      <c r="W406" s="96">
        <f t="shared" si="80"/>
        <v>205113.22999999998</v>
      </c>
      <c r="X406" s="89"/>
      <c r="Y406" s="97">
        <f t="shared" si="81"/>
        <v>0</v>
      </c>
      <c r="Z406" s="97">
        <f t="shared" si="82"/>
        <v>0</v>
      </c>
      <c r="AA406" s="97">
        <f t="shared" si="83"/>
        <v>0</v>
      </c>
    </row>
    <row r="407" spans="1:27" s="18" customFormat="1" ht="26.1" customHeight="1" x14ac:dyDescent="0.2">
      <c r="A407" s="85">
        <v>4950</v>
      </c>
      <c r="B407" s="85" t="s">
        <v>829</v>
      </c>
      <c r="C407" s="85" t="s">
        <v>154</v>
      </c>
      <c r="D407" s="85" t="s">
        <v>65</v>
      </c>
      <c r="E407" s="85" t="s">
        <v>445</v>
      </c>
      <c r="F407" s="85" t="s">
        <v>182</v>
      </c>
      <c r="G407" s="85">
        <v>455923</v>
      </c>
      <c r="H407" s="85">
        <v>1982319257</v>
      </c>
      <c r="I407" s="86" t="s">
        <v>67</v>
      </c>
      <c r="J407" s="85">
        <v>1031002</v>
      </c>
      <c r="K407" s="86" t="s">
        <v>156</v>
      </c>
      <c r="L407" s="86" t="s">
        <v>73</v>
      </c>
      <c r="M407" s="87">
        <v>12744</v>
      </c>
      <c r="N407" s="87">
        <v>21382</v>
      </c>
      <c r="O407" s="102">
        <f t="shared" si="72"/>
        <v>0.59601534000561218</v>
      </c>
      <c r="P407" s="91">
        <f t="shared" si="73"/>
        <v>15875.631399317406</v>
      </c>
      <c r="Q407" s="92">
        <f t="shared" si="74"/>
        <v>1.1671126613865142E-3</v>
      </c>
      <c r="R407" s="93">
        <f t="shared" si="75"/>
        <v>9.2063216467672636E-4</v>
      </c>
      <c r="S407" s="94">
        <f t="shared" si="76"/>
        <v>554855.86</v>
      </c>
      <c r="T407" s="95">
        <f t="shared" si="77"/>
        <v>150510.84</v>
      </c>
      <c r="U407" s="95">
        <f t="shared" si="78"/>
        <v>225766.26</v>
      </c>
      <c r="V407" s="95">
        <f t="shared" si="79"/>
        <v>205411.83</v>
      </c>
      <c r="W407" s="96">
        <f t="shared" si="80"/>
        <v>1136544.79</v>
      </c>
      <c r="X407" s="89"/>
      <c r="Y407" s="97">
        <f t="shared" si="81"/>
        <v>272383.78999999998</v>
      </c>
      <c r="Z407" s="97">
        <f t="shared" si="82"/>
        <v>272383.78999999998</v>
      </c>
      <c r="AA407" s="97">
        <f t="shared" si="83"/>
        <v>544767.57999999996</v>
      </c>
    </row>
    <row r="408" spans="1:27" s="18" customFormat="1" ht="26.1" customHeight="1" x14ac:dyDescent="0.2">
      <c r="A408" s="85">
        <v>4951</v>
      </c>
      <c r="B408" s="85" t="s">
        <v>830</v>
      </c>
      <c r="C408" s="85" t="s">
        <v>71</v>
      </c>
      <c r="D408" s="85" t="s">
        <v>65</v>
      </c>
      <c r="E408" s="85" t="s">
        <v>831</v>
      </c>
      <c r="F408" s="85" t="s">
        <v>182</v>
      </c>
      <c r="G408" s="85">
        <v>675630</v>
      </c>
      <c r="H408" s="85">
        <v>1164021002</v>
      </c>
      <c r="I408" s="86" t="s">
        <v>81</v>
      </c>
      <c r="J408" s="85">
        <v>1004411</v>
      </c>
      <c r="K408" s="86" t="s">
        <v>72</v>
      </c>
      <c r="L408" s="86" t="s">
        <v>73</v>
      </c>
      <c r="M408" s="87">
        <v>10537</v>
      </c>
      <c r="N408" s="87">
        <v>13990</v>
      </c>
      <c r="O408" s="102">
        <f t="shared" si="72"/>
        <v>0.753180843459614</v>
      </c>
      <c r="P408" s="91">
        <f t="shared" si="73"/>
        <v>10537</v>
      </c>
      <c r="Q408" s="92">
        <f t="shared" si="74"/>
        <v>7.7463792171179185E-4</v>
      </c>
      <c r="R408" s="93">
        <f t="shared" si="75"/>
        <v>6.1104348389039577E-4</v>
      </c>
      <c r="S408" s="94">
        <f t="shared" si="76"/>
        <v>368269.84</v>
      </c>
      <c r="T408" s="95">
        <f t="shared" si="77"/>
        <v>99897.3</v>
      </c>
      <c r="U408" s="95">
        <f t="shared" si="78"/>
        <v>149845.95000000001</v>
      </c>
      <c r="V408" s="95">
        <f t="shared" si="79"/>
        <v>136336.26999999999</v>
      </c>
      <c r="W408" s="96">
        <f t="shared" si="80"/>
        <v>754349.3600000001</v>
      </c>
      <c r="X408" s="89"/>
      <c r="Y408" s="97">
        <f t="shared" si="81"/>
        <v>180787.01</v>
      </c>
      <c r="Z408" s="97">
        <f t="shared" si="82"/>
        <v>180787.01</v>
      </c>
      <c r="AA408" s="97">
        <f t="shared" si="83"/>
        <v>361574.02</v>
      </c>
    </row>
    <row r="409" spans="1:27" s="18" customFormat="1" ht="26.1" customHeight="1" x14ac:dyDescent="0.2">
      <c r="A409" s="85">
        <v>4952</v>
      </c>
      <c r="B409" s="85" t="s">
        <v>832</v>
      </c>
      <c r="C409" s="85" t="s">
        <v>833</v>
      </c>
      <c r="D409" s="85" t="s">
        <v>106</v>
      </c>
      <c r="E409" s="85" t="s">
        <v>834</v>
      </c>
      <c r="F409" s="85" t="s">
        <v>92</v>
      </c>
      <c r="G409" s="85">
        <v>455589</v>
      </c>
      <c r="H409" s="85">
        <v>1063054823</v>
      </c>
      <c r="I409" s="86" t="s">
        <v>67</v>
      </c>
      <c r="J409" s="85">
        <v>1030739</v>
      </c>
      <c r="K409" s="86" t="s">
        <v>690</v>
      </c>
      <c r="L409" s="86" t="s">
        <v>69</v>
      </c>
      <c r="M409" s="87">
        <v>14751</v>
      </c>
      <c r="N409" s="87">
        <v>19750</v>
      </c>
      <c r="O409" s="102">
        <f t="shared" si="72"/>
        <v>0.74688607594936707</v>
      </c>
      <c r="P409" s="91">
        <f t="shared" si="73"/>
        <v>19650.054744525547</v>
      </c>
      <c r="Q409" s="92">
        <f t="shared" si="74"/>
        <v>0</v>
      </c>
      <c r="R409" s="93">
        <f t="shared" si="75"/>
        <v>1.1395119967478305E-3</v>
      </c>
      <c r="S409" s="94">
        <f t="shared" si="76"/>
        <v>0</v>
      </c>
      <c r="T409" s="95">
        <f t="shared" si="77"/>
        <v>186294.71</v>
      </c>
      <c r="U409" s="95">
        <f t="shared" si="78"/>
        <v>279442.07</v>
      </c>
      <c r="V409" s="95">
        <f t="shared" si="79"/>
        <v>0</v>
      </c>
      <c r="W409" s="96">
        <f t="shared" si="80"/>
        <v>465736.78</v>
      </c>
      <c r="X409" s="89"/>
      <c r="Y409" s="97">
        <f t="shared" si="81"/>
        <v>0</v>
      </c>
      <c r="Z409" s="97">
        <f t="shared" si="82"/>
        <v>0</v>
      </c>
      <c r="AA409" s="97">
        <f t="shared" si="83"/>
        <v>0</v>
      </c>
    </row>
    <row r="410" spans="1:27" s="18" customFormat="1" ht="26.1" customHeight="1" x14ac:dyDescent="0.2">
      <c r="A410" s="85">
        <v>4955</v>
      </c>
      <c r="B410" s="85" t="s">
        <v>835</v>
      </c>
      <c r="C410" s="85" t="s">
        <v>836</v>
      </c>
      <c r="D410" s="85" t="s">
        <v>65</v>
      </c>
      <c r="E410" s="85" t="s">
        <v>344</v>
      </c>
      <c r="F410" s="85" t="s">
        <v>103</v>
      </c>
      <c r="G410" s="85">
        <v>455957</v>
      </c>
      <c r="H410" s="85">
        <v>7512569488</v>
      </c>
      <c r="I410" s="86" t="s">
        <v>67</v>
      </c>
      <c r="J410" s="85">
        <v>1026274</v>
      </c>
      <c r="K410" s="86" t="s">
        <v>68</v>
      </c>
      <c r="L410" s="86" t="s">
        <v>69</v>
      </c>
      <c r="M410" s="87">
        <v>20355</v>
      </c>
      <c r="N410" s="87">
        <v>29748</v>
      </c>
      <c r="O410" s="102">
        <f t="shared" si="72"/>
        <v>0.68424768051633722</v>
      </c>
      <c r="P410" s="91">
        <f t="shared" si="73"/>
        <v>20355</v>
      </c>
      <c r="Q410" s="92">
        <f t="shared" si="74"/>
        <v>1.4964178510433258E-3</v>
      </c>
      <c r="R410" s="93">
        <f t="shared" si="75"/>
        <v>1.1803919630434664E-3</v>
      </c>
      <c r="S410" s="94">
        <f t="shared" si="76"/>
        <v>711410.51</v>
      </c>
      <c r="T410" s="95">
        <f t="shared" si="77"/>
        <v>192978.03</v>
      </c>
      <c r="U410" s="95">
        <f t="shared" si="78"/>
        <v>289467.05</v>
      </c>
      <c r="V410" s="95">
        <f t="shared" si="79"/>
        <v>263369.53999999998</v>
      </c>
      <c r="W410" s="96">
        <f t="shared" si="80"/>
        <v>1457225.1300000001</v>
      </c>
      <c r="X410" s="89"/>
      <c r="Y410" s="97">
        <f t="shared" si="81"/>
        <v>349237.89</v>
      </c>
      <c r="Z410" s="97">
        <f t="shared" si="82"/>
        <v>349237.89</v>
      </c>
      <c r="AA410" s="97">
        <f t="shared" si="83"/>
        <v>698475.78</v>
      </c>
    </row>
    <row r="411" spans="1:27" s="18" customFormat="1" ht="26.1" customHeight="1" x14ac:dyDescent="0.2">
      <c r="A411" s="85">
        <v>4958</v>
      </c>
      <c r="B411" s="85" t="s">
        <v>837</v>
      </c>
      <c r="C411" s="85" t="s">
        <v>71</v>
      </c>
      <c r="D411" s="85" t="s">
        <v>65</v>
      </c>
      <c r="E411" s="85" t="s">
        <v>332</v>
      </c>
      <c r="F411" s="85" t="s">
        <v>100</v>
      </c>
      <c r="G411" s="85">
        <v>676045</v>
      </c>
      <c r="H411" s="85">
        <v>1841901683</v>
      </c>
      <c r="I411" s="86" t="s">
        <v>67</v>
      </c>
      <c r="J411" s="85">
        <v>1015376</v>
      </c>
      <c r="K411" s="86" t="s">
        <v>72</v>
      </c>
      <c r="L411" s="86" t="s">
        <v>73</v>
      </c>
      <c r="M411" s="87">
        <v>24028</v>
      </c>
      <c r="N411" s="87">
        <v>32208</v>
      </c>
      <c r="O411" s="102">
        <f t="shared" si="72"/>
        <v>0.74602583209140583</v>
      </c>
      <c r="P411" s="91">
        <f t="shared" si="73"/>
        <v>24028</v>
      </c>
      <c r="Q411" s="92">
        <f t="shared" si="74"/>
        <v>1.7664420596840596E-3</v>
      </c>
      <c r="R411" s="93">
        <f t="shared" si="75"/>
        <v>1.3933902278559769E-3</v>
      </c>
      <c r="S411" s="94">
        <f t="shared" si="76"/>
        <v>839782.45</v>
      </c>
      <c r="T411" s="95">
        <f t="shared" si="77"/>
        <v>227800.35</v>
      </c>
      <c r="U411" s="95">
        <f t="shared" si="78"/>
        <v>341700.53</v>
      </c>
      <c r="V411" s="95">
        <f t="shared" si="79"/>
        <v>310893.8</v>
      </c>
      <c r="W411" s="96">
        <f t="shared" si="80"/>
        <v>1720177.1300000001</v>
      </c>
      <c r="X411" s="89"/>
      <c r="Y411" s="97">
        <f t="shared" si="81"/>
        <v>412256.84</v>
      </c>
      <c r="Z411" s="97">
        <f t="shared" si="82"/>
        <v>412256.84</v>
      </c>
      <c r="AA411" s="97">
        <f t="shared" si="83"/>
        <v>824513.68</v>
      </c>
    </row>
    <row r="412" spans="1:27" s="18" customFormat="1" ht="26.1" customHeight="1" x14ac:dyDescent="0.2">
      <c r="A412" s="85">
        <v>4960</v>
      </c>
      <c r="B412" s="85" t="s">
        <v>838</v>
      </c>
      <c r="C412" s="85" t="s">
        <v>630</v>
      </c>
      <c r="D412" s="85" t="s">
        <v>65</v>
      </c>
      <c r="E412" s="85" t="s">
        <v>103</v>
      </c>
      <c r="F412" s="85" t="s">
        <v>103</v>
      </c>
      <c r="G412" s="85">
        <v>455572</v>
      </c>
      <c r="H412" s="85">
        <v>7512569488</v>
      </c>
      <c r="I412" s="86" t="s">
        <v>67</v>
      </c>
      <c r="J412" s="85">
        <v>1026240</v>
      </c>
      <c r="K412" s="86" t="s">
        <v>68</v>
      </c>
      <c r="L412" s="86" t="s">
        <v>69</v>
      </c>
      <c r="M412" s="87">
        <v>23026</v>
      </c>
      <c r="N412" s="87">
        <v>30235</v>
      </c>
      <c r="O412" s="102">
        <f t="shared" si="72"/>
        <v>0.76156771953034563</v>
      </c>
      <c r="P412" s="91">
        <f t="shared" si="73"/>
        <v>23026</v>
      </c>
      <c r="Q412" s="92">
        <f t="shared" si="74"/>
        <v>1.6927790438773579E-3</v>
      </c>
      <c r="R412" s="93">
        <f t="shared" si="75"/>
        <v>1.3352839764696073E-3</v>
      </c>
      <c r="S412" s="94">
        <f t="shared" si="76"/>
        <v>804762.39</v>
      </c>
      <c r="T412" s="95">
        <f t="shared" si="77"/>
        <v>218300.77</v>
      </c>
      <c r="U412" s="95">
        <f t="shared" si="78"/>
        <v>327451.15999999997</v>
      </c>
      <c r="V412" s="95">
        <f t="shared" si="79"/>
        <v>297929.11</v>
      </c>
      <c r="W412" s="96">
        <f t="shared" si="80"/>
        <v>1648443.4300000002</v>
      </c>
      <c r="X412" s="89"/>
      <c r="Y412" s="97">
        <f t="shared" si="81"/>
        <v>395065.17</v>
      </c>
      <c r="Z412" s="97">
        <f t="shared" si="82"/>
        <v>395065.17</v>
      </c>
      <c r="AA412" s="97">
        <f t="shared" si="83"/>
        <v>790130.34</v>
      </c>
    </row>
    <row r="413" spans="1:27" s="18" customFormat="1" ht="26.1" customHeight="1" x14ac:dyDescent="0.2">
      <c r="A413" s="85">
        <v>4962</v>
      </c>
      <c r="B413" s="85" t="s">
        <v>839</v>
      </c>
      <c r="C413" s="85" t="s">
        <v>840</v>
      </c>
      <c r="D413" s="85" t="s">
        <v>65</v>
      </c>
      <c r="E413" s="85" t="s">
        <v>144</v>
      </c>
      <c r="F413" s="85" t="s">
        <v>92</v>
      </c>
      <c r="G413" s="85">
        <v>455744</v>
      </c>
      <c r="H413" s="85">
        <v>4629313280</v>
      </c>
      <c r="I413" s="86" t="s">
        <v>67</v>
      </c>
      <c r="J413" s="85">
        <v>1026642</v>
      </c>
      <c r="K413" s="86" t="s">
        <v>72</v>
      </c>
      <c r="L413" s="86" t="s">
        <v>73</v>
      </c>
      <c r="M413" s="87">
        <v>20991</v>
      </c>
      <c r="N413" s="87">
        <v>29841</v>
      </c>
      <c r="O413" s="102">
        <f t="shared" si="72"/>
        <v>0.70342816929727559</v>
      </c>
      <c r="P413" s="91">
        <f t="shared" si="73"/>
        <v>20991</v>
      </c>
      <c r="Q413" s="92">
        <f t="shared" si="74"/>
        <v>1.5431740167649447E-3</v>
      </c>
      <c r="R413" s="93">
        <f t="shared" si="75"/>
        <v>1.2172737753006831E-3</v>
      </c>
      <c r="S413" s="94">
        <f t="shared" si="76"/>
        <v>733638.82</v>
      </c>
      <c r="T413" s="95">
        <f t="shared" si="77"/>
        <v>199007.71</v>
      </c>
      <c r="U413" s="95">
        <f t="shared" si="78"/>
        <v>298511.56</v>
      </c>
      <c r="V413" s="95">
        <f t="shared" si="79"/>
        <v>271598.63</v>
      </c>
      <c r="W413" s="96">
        <f t="shared" si="80"/>
        <v>1502756.7199999997</v>
      </c>
      <c r="X413" s="89"/>
      <c r="Y413" s="97">
        <f t="shared" si="81"/>
        <v>360149.96</v>
      </c>
      <c r="Z413" s="97">
        <f t="shared" si="82"/>
        <v>360149.96</v>
      </c>
      <c r="AA413" s="97">
        <f t="shared" si="83"/>
        <v>720299.92</v>
      </c>
    </row>
    <row r="414" spans="1:27" s="18" customFormat="1" ht="26.1" customHeight="1" x14ac:dyDescent="0.2">
      <c r="A414" s="85">
        <v>4966</v>
      </c>
      <c r="B414" s="85" t="s">
        <v>841</v>
      </c>
      <c r="C414" s="85" t="s">
        <v>842</v>
      </c>
      <c r="D414" s="85" t="s">
        <v>65</v>
      </c>
      <c r="E414" s="85" t="s">
        <v>76</v>
      </c>
      <c r="F414" s="85" t="s">
        <v>76</v>
      </c>
      <c r="G414" s="85">
        <v>675392</v>
      </c>
      <c r="H414" s="85">
        <v>2614013295</v>
      </c>
      <c r="I414" s="86" t="s">
        <v>67</v>
      </c>
      <c r="J414" s="85">
        <v>1017145</v>
      </c>
      <c r="K414" s="86" t="s">
        <v>68</v>
      </c>
      <c r="L414" s="86" t="s">
        <v>69</v>
      </c>
      <c r="M414" s="87">
        <v>18862</v>
      </c>
      <c r="N414" s="87">
        <v>28034</v>
      </c>
      <c r="O414" s="102">
        <f t="shared" si="72"/>
        <v>0.67282585431975461</v>
      </c>
      <c r="P414" s="91">
        <f t="shared" si="73"/>
        <v>18862</v>
      </c>
      <c r="Q414" s="92">
        <f t="shared" si="74"/>
        <v>1.3866584871716635E-3</v>
      </c>
      <c r="R414" s="93">
        <f t="shared" si="75"/>
        <v>1.0938124886723589E-3</v>
      </c>
      <c r="S414" s="94">
        <f t="shared" si="76"/>
        <v>659229.92000000004</v>
      </c>
      <c r="T414" s="95">
        <f t="shared" si="77"/>
        <v>178823.47</v>
      </c>
      <c r="U414" s="95">
        <f t="shared" si="78"/>
        <v>268235.2</v>
      </c>
      <c r="V414" s="95">
        <f t="shared" si="79"/>
        <v>244051.89</v>
      </c>
      <c r="W414" s="96">
        <f t="shared" si="80"/>
        <v>1350340.48</v>
      </c>
      <c r="X414" s="89"/>
      <c r="Y414" s="97">
        <f t="shared" si="81"/>
        <v>323621.96000000002</v>
      </c>
      <c r="Z414" s="97">
        <f t="shared" si="82"/>
        <v>323621.96000000002</v>
      </c>
      <c r="AA414" s="97">
        <f t="shared" si="83"/>
        <v>647243.92000000004</v>
      </c>
    </row>
    <row r="415" spans="1:27" s="18" customFormat="1" ht="26.1" customHeight="1" x14ac:dyDescent="0.2">
      <c r="A415" s="85">
        <v>4967</v>
      </c>
      <c r="B415" s="85" t="s">
        <v>843</v>
      </c>
      <c r="C415" s="85" t="s">
        <v>844</v>
      </c>
      <c r="D415" s="85" t="s">
        <v>106</v>
      </c>
      <c r="E415" s="85" t="s">
        <v>76</v>
      </c>
      <c r="F415" s="85" t="s">
        <v>76</v>
      </c>
      <c r="G415" s="85">
        <v>675127</v>
      </c>
      <c r="H415" s="85">
        <v>1609312024</v>
      </c>
      <c r="I415" s="86" t="s">
        <v>67</v>
      </c>
      <c r="J415" s="85">
        <v>1028520</v>
      </c>
      <c r="K415" s="86" t="s">
        <v>72</v>
      </c>
      <c r="L415" s="86" t="s">
        <v>73</v>
      </c>
      <c r="M415" s="87">
        <v>10219</v>
      </c>
      <c r="N415" s="87">
        <v>15434</v>
      </c>
      <c r="O415" s="102">
        <f t="shared" si="72"/>
        <v>0.66210962809381879</v>
      </c>
      <c r="P415" s="91">
        <f t="shared" si="73"/>
        <v>10219</v>
      </c>
      <c r="Q415" s="92">
        <f t="shared" si="74"/>
        <v>0</v>
      </c>
      <c r="R415" s="93">
        <f t="shared" si="75"/>
        <v>5.9260257776178743E-4</v>
      </c>
      <c r="S415" s="94">
        <f t="shared" si="76"/>
        <v>0</v>
      </c>
      <c r="T415" s="95">
        <f t="shared" si="77"/>
        <v>96882.46</v>
      </c>
      <c r="U415" s="95">
        <f t="shared" si="78"/>
        <v>145323.69</v>
      </c>
      <c r="V415" s="95">
        <f t="shared" si="79"/>
        <v>0</v>
      </c>
      <c r="W415" s="96">
        <f t="shared" si="80"/>
        <v>242206.15000000002</v>
      </c>
      <c r="X415" s="89"/>
      <c r="Y415" s="97">
        <f t="shared" si="81"/>
        <v>0</v>
      </c>
      <c r="Z415" s="97">
        <f t="shared" si="82"/>
        <v>0</v>
      </c>
      <c r="AA415" s="97">
        <f t="shared" si="83"/>
        <v>0</v>
      </c>
    </row>
    <row r="416" spans="1:27" s="18" customFormat="1" ht="26.1" customHeight="1" x14ac:dyDescent="0.2">
      <c r="A416" s="85">
        <v>4968</v>
      </c>
      <c r="B416" s="85" t="s">
        <v>845</v>
      </c>
      <c r="C416" s="85" t="s">
        <v>124</v>
      </c>
      <c r="D416" s="85" t="s">
        <v>65</v>
      </c>
      <c r="E416" s="85" t="s">
        <v>66</v>
      </c>
      <c r="F416" s="85" t="s">
        <v>66</v>
      </c>
      <c r="G416" s="85">
        <v>675305</v>
      </c>
      <c r="H416" s="85">
        <v>1891438594</v>
      </c>
      <c r="I416" s="86" t="s">
        <v>67</v>
      </c>
      <c r="J416" s="85">
        <v>1003191</v>
      </c>
      <c r="K416" s="86" t="s">
        <v>72</v>
      </c>
      <c r="L416" s="86" t="s">
        <v>73</v>
      </c>
      <c r="M416" s="87">
        <v>18857</v>
      </c>
      <c r="N416" s="87">
        <v>29882</v>
      </c>
      <c r="O416" s="102">
        <f t="shared" si="72"/>
        <v>0.63104879191486518</v>
      </c>
      <c r="P416" s="91">
        <f t="shared" si="73"/>
        <v>18857</v>
      </c>
      <c r="Q416" s="92">
        <f t="shared" si="74"/>
        <v>1.3862909072524683E-3</v>
      </c>
      <c r="R416" s="93">
        <f t="shared" si="75"/>
        <v>1.0935225373181353E-3</v>
      </c>
      <c r="S416" s="94">
        <f t="shared" si="76"/>
        <v>659055.17000000004</v>
      </c>
      <c r="T416" s="95">
        <f t="shared" si="77"/>
        <v>178776.06</v>
      </c>
      <c r="U416" s="95">
        <f t="shared" si="78"/>
        <v>268164.09000000003</v>
      </c>
      <c r="V416" s="95">
        <f t="shared" si="79"/>
        <v>243987.20000000001</v>
      </c>
      <c r="W416" s="96">
        <f t="shared" si="80"/>
        <v>1349982.52</v>
      </c>
      <c r="X416" s="89"/>
      <c r="Y416" s="97">
        <f t="shared" si="81"/>
        <v>323536.18</v>
      </c>
      <c r="Z416" s="97">
        <f t="shared" si="82"/>
        <v>323536.18</v>
      </c>
      <c r="AA416" s="97">
        <f t="shared" si="83"/>
        <v>647072.36</v>
      </c>
    </row>
    <row r="417" spans="1:27" s="18" customFormat="1" ht="26.1" customHeight="1" x14ac:dyDescent="0.2">
      <c r="A417" s="85">
        <v>4969</v>
      </c>
      <c r="B417" s="85" t="s">
        <v>846</v>
      </c>
      <c r="C417" s="85" t="s">
        <v>847</v>
      </c>
      <c r="D417" s="85" t="s">
        <v>106</v>
      </c>
      <c r="E417" s="85" t="s">
        <v>376</v>
      </c>
      <c r="F417" s="85" t="s">
        <v>100</v>
      </c>
      <c r="G417" s="85">
        <v>676154</v>
      </c>
      <c r="H417" s="85">
        <v>8208984759</v>
      </c>
      <c r="I417" s="86" t="s">
        <v>67</v>
      </c>
      <c r="J417" s="85">
        <v>1028808</v>
      </c>
      <c r="K417" s="86" t="s">
        <v>72</v>
      </c>
      <c r="L417" s="86" t="s">
        <v>73</v>
      </c>
      <c r="M417" s="87">
        <v>8192</v>
      </c>
      <c r="N417" s="87">
        <v>12390</v>
      </c>
      <c r="O417" s="102">
        <f t="shared" si="72"/>
        <v>0.66117836965294596</v>
      </c>
      <c r="P417" s="91">
        <f t="shared" si="73"/>
        <v>8192</v>
      </c>
      <c r="Q417" s="92">
        <f t="shared" si="74"/>
        <v>0</v>
      </c>
      <c r="R417" s="93">
        <f t="shared" si="75"/>
        <v>4.7505629875962057E-4</v>
      </c>
      <c r="S417" s="94">
        <f t="shared" si="76"/>
        <v>0</v>
      </c>
      <c r="T417" s="95">
        <f t="shared" si="77"/>
        <v>77665.240000000005</v>
      </c>
      <c r="U417" s="95">
        <f t="shared" si="78"/>
        <v>116497.87</v>
      </c>
      <c r="V417" s="95">
        <f t="shared" si="79"/>
        <v>0</v>
      </c>
      <c r="W417" s="96">
        <f t="shared" si="80"/>
        <v>194163.11</v>
      </c>
      <c r="X417" s="89"/>
      <c r="Y417" s="97">
        <f t="shared" si="81"/>
        <v>0</v>
      </c>
      <c r="Z417" s="97">
        <f t="shared" si="82"/>
        <v>0</v>
      </c>
      <c r="AA417" s="97">
        <f t="shared" si="83"/>
        <v>0</v>
      </c>
    </row>
    <row r="418" spans="1:27" s="18" customFormat="1" ht="26.1" customHeight="1" x14ac:dyDescent="0.2">
      <c r="A418" s="85">
        <v>4970</v>
      </c>
      <c r="B418" s="85" t="s">
        <v>848</v>
      </c>
      <c r="C418" s="85" t="s">
        <v>483</v>
      </c>
      <c r="D418" s="85" t="s">
        <v>65</v>
      </c>
      <c r="E418" s="85" t="s">
        <v>135</v>
      </c>
      <c r="F418" s="85" t="s">
        <v>135</v>
      </c>
      <c r="G418" s="85">
        <v>675956</v>
      </c>
      <c r="H418" s="85">
        <v>1851629430</v>
      </c>
      <c r="I418" s="86" t="s">
        <v>67</v>
      </c>
      <c r="J418" s="85">
        <v>1029942</v>
      </c>
      <c r="K418" s="86" t="s">
        <v>72</v>
      </c>
      <c r="L418" s="86" t="s">
        <v>73</v>
      </c>
      <c r="M418" s="87">
        <v>56712</v>
      </c>
      <c r="N418" s="87">
        <v>66473</v>
      </c>
      <c r="O418" s="102">
        <f t="shared" si="72"/>
        <v>0.8531584252252794</v>
      </c>
      <c r="P418" s="91">
        <f t="shared" si="73"/>
        <v>56712</v>
      </c>
      <c r="Q418" s="92">
        <f t="shared" si="74"/>
        <v>4.1692384754787072E-3</v>
      </c>
      <c r="R418" s="93">
        <f t="shared" si="75"/>
        <v>3.2887442401435059E-3</v>
      </c>
      <c r="S418" s="94">
        <f t="shared" si="76"/>
        <v>1982093.49</v>
      </c>
      <c r="T418" s="95">
        <f t="shared" si="77"/>
        <v>537664.96</v>
      </c>
      <c r="U418" s="95">
        <f t="shared" si="78"/>
        <v>806497.43</v>
      </c>
      <c r="V418" s="95">
        <f t="shared" si="79"/>
        <v>733785.97</v>
      </c>
      <c r="W418" s="96">
        <f t="shared" si="80"/>
        <v>4060041.8500000006</v>
      </c>
      <c r="X418" s="89"/>
      <c r="Y418" s="97">
        <f t="shared" si="81"/>
        <v>973027.72</v>
      </c>
      <c r="Z418" s="97">
        <f t="shared" si="82"/>
        <v>973027.72</v>
      </c>
      <c r="AA418" s="97">
        <f t="shared" si="83"/>
        <v>1946055.44</v>
      </c>
    </row>
    <row r="419" spans="1:27" s="18" customFormat="1" ht="26.1" customHeight="1" x14ac:dyDescent="0.2">
      <c r="A419" s="85">
        <v>4975</v>
      </c>
      <c r="B419" s="85" t="s">
        <v>849</v>
      </c>
      <c r="C419" s="85" t="s">
        <v>71</v>
      </c>
      <c r="D419" s="85" t="s">
        <v>65</v>
      </c>
      <c r="E419" s="85" t="s">
        <v>637</v>
      </c>
      <c r="F419" s="85" t="s">
        <v>182</v>
      </c>
      <c r="G419" s="85">
        <v>675638</v>
      </c>
      <c r="H419" s="85">
        <v>1023743028</v>
      </c>
      <c r="I419" s="86" t="s">
        <v>67</v>
      </c>
      <c r="J419" s="85">
        <v>1025772</v>
      </c>
      <c r="K419" s="86" t="s">
        <v>111</v>
      </c>
      <c r="L419" s="86" t="s">
        <v>112</v>
      </c>
      <c r="M419" s="87">
        <v>39810</v>
      </c>
      <c r="N419" s="87">
        <v>59349</v>
      </c>
      <c r="O419" s="102">
        <f t="shared" si="72"/>
        <v>0.67077794065611884</v>
      </c>
      <c r="P419" s="91">
        <f t="shared" si="73"/>
        <v>39810</v>
      </c>
      <c r="Q419" s="92">
        <f t="shared" si="74"/>
        <v>2.9266713166315301E-3</v>
      </c>
      <c r="R419" s="93">
        <f t="shared" si="75"/>
        <v>2.3085926823267207E-3</v>
      </c>
      <c r="S419" s="94">
        <f t="shared" si="76"/>
        <v>1391365.88</v>
      </c>
      <c r="T419" s="95">
        <f t="shared" si="77"/>
        <v>377423.51</v>
      </c>
      <c r="U419" s="95">
        <f t="shared" si="78"/>
        <v>566135.26</v>
      </c>
      <c r="V419" s="95">
        <f t="shared" si="79"/>
        <v>515094.15</v>
      </c>
      <c r="W419" s="96">
        <f t="shared" si="80"/>
        <v>2850018.8</v>
      </c>
      <c r="X419" s="89"/>
      <c r="Y419" s="97">
        <f t="shared" si="81"/>
        <v>683034.16</v>
      </c>
      <c r="Z419" s="97">
        <f t="shared" si="82"/>
        <v>683034.16</v>
      </c>
      <c r="AA419" s="97">
        <f t="shared" si="83"/>
        <v>1366068.32</v>
      </c>
    </row>
    <row r="420" spans="1:27" s="18" customFormat="1" ht="26.1" customHeight="1" x14ac:dyDescent="0.2">
      <c r="A420" s="85">
        <v>4977</v>
      </c>
      <c r="B420" s="85" t="s">
        <v>850</v>
      </c>
      <c r="C420" s="85" t="s">
        <v>851</v>
      </c>
      <c r="D420" s="85" t="s">
        <v>106</v>
      </c>
      <c r="E420" s="85" t="s">
        <v>573</v>
      </c>
      <c r="F420" s="85" t="s">
        <v>66</v>
      </c>
      <c r="G420" s="85">
        <v>675251</v>
      </c>
      <c r="H420" s="85">
        <v>1649734146</v>
      </c>
      <c r="I420" s="86" t="s">
        <v>67</v>
      </c>
      <c r="J420" s="85">
        <v>1030458</v>
      </c>
      <c r="K420" s="86" t="s">
        <v>72</v>
      </c>
      <c r="L420" s="86" t="s">
        <v>73</v>
      </c>
      <c r="M420" s="87">
        <v>11165</v>
      </c>
      <c r="N420" s="87">
        <v>15609</v>
      </c>
      <c r="O420" s="102">
        <f t="shared" si="72"/>
        <v>0.71529245947850595</v>
      </c>
      <c r="P420" s="91">
        <f t="shared" si="73"/>
        <v>11165</v>
      </c>
      <c r="Q420" s="92">
        <f t="shared" si="74"/>
        <v>0</v>
      </c>
      <c r="R420" s="93">
        <f t="shared" si="75"/>
        <v>6.4746137398085496E-4</v>
      </c>
      <c r="S420" s="94">
        <f t="shared" si="76"/>
        <v>0</v>
      </c>
      <c r="T420" s="95">
        <f t="shared" si="77"/>
        <v>105851.13</v>
      </c>
      <c r="U420" s="95">
        <f t="shared" si="78"/>
        <v>158776.69</v>
      </c>
      <c r="V420" s="95">
        <f t="shared" si="79"/>
        <v>0</v>
      </c>
      <c r="W420" s="96">
        <f t="shared" si="80"/>
        <v>264627.82</v>
      </c>
      <c r="X420" s="89"/>
      <c r="Y420" s="97">
        <f t="shared" si="81"/>
        <v>0</v>
      </c>
      <c r="Z420" s="97">
        <f t="shared" si="82"/>
        <v>0</v>
      </c>
      <c r="AA420" s="97">
        <f t="shared" si="83"/>
        <v>0</v>
      </c>
    </row>
    <row r="421" spans="1:27" s="18" customFormat="1" ht="26.1" customHeight="1" x14ac:dyDescent="0.2">
      <c r="A421" s="85">
        <v>4979</v>
      </c>
      <c r="B421" s="85" t="s">
        <v>852</v>
      </c>
      <c r="C421" s="85" t="s">
        <v>852</v>
      </c>
      <c r="D421" s="85" t="s">
        <v>106</v>
      </c>
      <c r="E421" s="85" t="s">
        <v>103</v>
      </c>
      <c r="F421" s="85" t="s">
        <v>103</v>
      </c>
      <c r="G421" s="85">
        <v>675018</v>
      </c>
      <c r="H421" s="85">
        <v>8426147494</v>
      </c>
      <c r="I421" s="86" t="s">
        <v>67</v>
      </c>
      <c r="J421" s="85">
        <v>1030646</v>
      </c>
      <c r="K421" s="86" t="s">
        <v>72</v>
      </c>
      <c r="L421" s="86" t="s">
        <v>73</v>
      </c>
      <c r="M421" s="87">
        <v>18270</v>
      </c>
      <c r="N421" s="87">
        <v>25181</v>
      </c>
      <c r="O421" s="102">
        <f t="shared" si="72"/>
        <v>0.72554703943449428</v>
      </c>
      <c r="P421" s="91">
        <f t="shared" si="73"/>
        <v>18270</v>
      </c>
      <c r="Q421" s="92">
        <f t="shared" si="74"/>
        <v>0</v>
      </c>
      <c r="R421" s="93">
        <f t="shared" si="75"/>
        <v>1.0594822483323081E-3</v>
      </c>
      <c r="S421" s="94">
        <f t="shared" si="76"/>
        <v>0</v>
      </c>
      <c r="T421" s="95">
        <f t="shared" si="77"/>
        <v>173210.94</v>
      </c>
      <c r="U421" s="95">
        <f t="shared" si="78"/>
        <v>259816.41</v>
      </c>
      <c r="V421" s="95">
        <f t="shared" si="79"/>
        <v>0</v>
      </c>
      <c r="W421" s="96">
        <f t="shared" si="80"/>
        <v>433027.35</v>
      </c>
      <c r="X421" s="89"/>
      <c r="Y421" s="97">
        <f t="shared" si="81"/>
        <v>0</v>
      </c>
      <c r="Z421" s="97">
        <f t="shared" si="82"/>
        <v>0</v>
      </c>
      <c r="AA421" s="97">
        <f t="shared" si="83"/>
        <v>0</v>
      </c>
    </row>
    <row r="422" spans="1:27" s="18" customFormat="1" ht="26.1" customHeight="1" x14ac:dyDescent="0.2">
      <c r="A422" s="85">
        <v>4980</v>
      </c>
      <c r="B422" s="85" t="s">
        <v>853</v>
      </c>
      <c r="C422" s="85" t="s">
        <v>854</v>
      </c>
      <c r="D422" s="85" t="s">
        <v>65</v>
      </c>
      <c r="E422" s="85" t="s">
        <v>103</v>
      </c>
      <c r="F422" s="85" t="s">
        <v>103</v>
      </c>
      <c r="G422" s="85">
        <v>455416</v>
      </c>
      <c r="H422" s="85">
        <v>1003289646</v>
      </c>
      <c r="I422" s="86" t="s">
        <v>67</v>
      </c>
      <c r="J422" s="85">
        <v>1029297</v>
      </c>
      <c r="K422" s="86" t="s">
        <v>68</v>
      </c>
      <c r="L422" s="86" t="s">
        <v>69</v>
      </c>
      <c r="M422" s="87">
        <v>25658</v>
      </c>
      <c r="N422" s="87">
        <v>32263</v>
      </c>
      <c r="O422" s="102">
        <f t="shared" si="72"/>
        <v>0.79527632272262339</v>
      </c>
      <c r="P422" s="91">
        <f t="shared" si="73"/>
        <v>25658</v>
      </c>
      <c r="Q422" s="92">
        <f t="shared" si="74"/>
        <v>1.886273113341668E-3</v>
      </c>
      <c r="R422" s="93">
        <f t="shared" si="75"/>
        <v>1.4879143693328058E-3</v>
      </c>
      <c r="S422" s="94">
        <f t="shared" si="76"/>
        <v>896751.21</v>
      </c>
      <c r="T422" s="95">
        <f t="shared" si="77"/>
        <v>243253.76000000001</v>
      </c>
      <c r="U422" s="95">
        <f t="shared" si="78"/>
        <v>364880.65</v>
      </c>
      <c r="V422" s="95">
        <f t="shared" si="79"/>
        <v>331984.07</v>
      </c>
      <c r="W422" s="96">
        <f t="shared" si="80"/>
        <v>1836869.6900000002</v>
      </c>
      <c r="X422" s="89"/>
      <c r="Y422" s="97">
        <f t="shared" si="81"/>
        <v>440223.32</v>
      </c>
      <c r="Z422" s="97">
        <f t="shared" si="82"/>
        <v>440223.32</v>
      </c>
      <c r="AA422" s="97">
        <f t="shared" si="83"/>
        <v>880446.64</v>
      </c>
    </row>
    <row r="423" spans="1:27" s="18" customFormat="1" ht="26.1" customHeight="1" x14ac:dyDescent="0.2">
      <c r="A423" s="85">
        <v>4982</v>
      </c>
      <c r="B423" s="85" t="s">
        <v>855</v>
      </c>
      <c r="C423" s="85" t="s">
        <v>309</v>
      </c>
      <c r="D423" s="85" t="s">
        <v>65</v>
      </c>
      <c r="E423" s="85" t="s">
        <v>310</v>
      </c>
      <c r="F423" s="85" t="s">
        <v>80</v>
      </c>
      <c r="G423" s="85">
        <v>675985</v>
      </c>
      <c r="H423" s="85">
        <v>7515845596</v>
      </c>
      <c r="I423" s="86" t="s">
        <v>67</v>
      </c>
      <c r="J423" s="85">
        <v>1028622</v>
      </c>
      <c r="K423" s="86" t="s">
        <v>87</v>
      </c>
      <c r="L423" s="86" t="s">
        <v>88</v>
      </c>
      <c r="M423" s="87">
        <v>26867</v>
      </c>
      <c r="N423" s="87">
        <v>31088</v>
      </c>
      <c r="O423" s="102">
        <f t="shared" si="72"/>
        <v>0.86422413793103448</v>
      </c>
      <c r="P423" s="91">
        <f t="shared" si="73"/>
        <v>26867</v>
      </c>
      <c r="Q423" s="92">
        <f t="shared" si="74"/>
        <v>1.9751539378030473E-3</v>
      </c>
      <c r="R423" s="93">
        <f t="shared" si="75"/>
        <v>1.5580246067840242E-3</v>
      </c>
      <c r="S423" s="94">
        <f t="shared" si="76"/>
        <v>939005.96</v>
      </c>
      <c r="T423" s="95">
        <f t="shared" si="77"/>
        <v>254715.83</v>
      </c>
      <c r="U423" s="95">
        <f t="shared" si="78"/>
        <v>382073.75</v>
      </c>
      <c r="V423" s="95">
        <f t="shared" si="79"/>
        <v>347627.09</v>
      </c>
      <c r="W423" s="96">
        <f t="shared" si="80"/>
        <v>1923422.6300000001</v>
      </c>
      <c r="X423" s="89"/>
      <c r="Y423" s="97">
        <f t="shared" si="81"/>
        <v>460966.56</v>
      </c>
      <c r="Z423" s="97">
        <f t="shared" si="82"/>
        <v>460966.56</v>
      </c>
      <c r="AA423" s="97">
        <f t="shared" si="83"/>
        <v>921933.12</v>
      </c>
    </row>
    <row r="424" spans="1:27" s="18" customFormat="1" ht="26.1" customHeight="1" x14ac:dyDescent="0.2">
      <c r="A424" s="85">
        <v>4983</v>
      </c>
      <c r="B424" s="85" t="s">
        <v>856</v>
      </c>
      <c r="C424" s="85" t="s">
        <v>857</v>
      </c>
      <c r="D424" s="85" t="s">
        <v>106</v>
      </c>
      <c r="E424" s="85" t="s">
        <v>503</v>
      </c>
      <c r="F424" s="85" t="s">
        <v>195</v>
      </c>
      <c r="G424" s="85">
        <v>675933</v>
      </c>
      <c r="H424" s="85">
        <v>8423829664</v>
      </c>
      <c r="I424" s="86" t="s">
        <v>67</v>
      </c>
      <c r="J424" s="85">
        <v>1030833</v>
      </c>
      <c r="K424" s="86" t="s">
        <v>72</v>
      </c>
      <c r="L424" s="86" t="s">
        <v>73</v>
      </c>
      <c r="M424" s="87">
        <v>20847</v>
      </c>
      <c r="N424" s="87">
        <v>29857</v>
      </c>
      <c r="O424" s="102">
        <f t="shared" si="72"/>
        <v>0.69822822118766115</v>
      </c>
      <c r="P424" s="91">
        <f t="shared" si="73"/>
        <v>20847</v>
      </c>
      <c r="Q424" s="92">
        <f t="shared" si="74"/>
        <v>0</v>
      </c>
      <c r="R424" s="93">
        <f t="shared" si="75"/>
        <v>1.2089231762990491E-3</v>
      </c>
      <c r="S424" s="94">
        <f t="shared" si="76"/>
        <v>0</v>
      </c>
      <c r="T424" s="95">
        <f t="shared" si="77"/>
        <v>197642.5</v>
      </c>
      <c r="U424" s="95">
        <f t="shared" si="78"/>
        <v>296463.75</v>
      </c>
      <c r="V424" s="95">
        <f t="shared" si="79"/>
        <v>0</v>
      </c>
      <c r="W424" s="96">
        <f t="shared" si="80"/>
        <v>494106.25</v>
      </c>
      <c r="X424" s="89"/>
      <c r="Y424" s="97">
        <f t="shared" si="81"/>
        <v>0</v>
      </c>
      <c r="Z424" s="97">
        <f t="shared" si="82"/>
        <v>0</v>
      </c>
      <c r="AA424" s="97">
        <f t="shared" si="83"/>
        <v>0</v>
      </c>
    </row>
    <row r="425" spans="1:27" s="18" customFormat="1" ht="26.1" customHeight="1" x14ac:dyDescent="0.2">
      <c r="A425" s="85">
        <v>4984</v>
      </c>
      <c r="B425" s="85" t="s">
        <v>858</v>
      </c>
      <c r="C425" s="85" t="s">
        <v>859</v>
      </c>
      <c r="D425" s="85" t="s">
        <v>106</v>
      </c>
      <c r="E425" s="85" t="s">
        <v>103</v>
      </c>
      <c r="F425" s="85" t="s">
        <v>103</v>
      </c>
      <c r="G425" s="85">
        <v>676003</v>
      </c>
      <c r="H425" s="85">
        <v>3204164795</v>
      </c>
      <c r="I425" s="86" t="s">
        <v>67</v>
      </c>
      <c r="J425" s="85">
        <v>1025390</v>
      </c>
      <c r="K425" s="86" t="s">
        <v>68</v>
      </c>
      <c r="L425" s="86" t="s">
        <v>69</v>
      </c>
      <c r="M425" s="87">
        <v>33371</v>
      </c>
      <c r="N425" s="87">
        <v>42516</v>
      </c>
      <c r="O425" s="102">
        <f t="shared" si="72"/>
        <v>0.7849045065387148</v>
      </c>
      <c r="P425" s="91">
        <f t="shared" si="73"/>
        <v>33371</v>
      </c>
      <c r="Q425" s="92">
        <f t="shared" si="74"/>
        <v>0</v>
      </c>
      <c r="R425" s="93">
        <f t="shared" si="75"/>
        <v>1.9351933283578244E-3</v>
      </c>
      <c r="S425" s="94">
        <f t="shared" si="76"/>
        <v>0</v>
      </c>
      <c r="T425" s="95">
        <f t="shared" si="77"/>
        <v>316377.78999999998</v>
      </c>
      <c r="U425" s="95">
        <f t="shared" si="78"/>
        <v>474566.69</v>
      </c>
      <c r="V425" s="95">
        <f t="shared" si="79"/>
        <v>0</v>
      </c>
      <c r="W425" s="96">
        <f t="shared" si="80"/>
        <v>790944.48</v>
      </c>
      <c r="X425" s="89"/>
      <c r="Y425" s="97">
        <f t="shared" si="81"/>
        <v>0</v>
      </c>
      <c r="Z425" s="97">
        <f t="shared" si="82"/>
        <v>0</v>
      </c>
      <c r="AA425" s="97">
        <f t="shared" si="83"/>
        <v>0</v>
      </c>
    </row>
    <row r="426" spans="1:27" s="18" customFormat="1" ht="26.1" customHeight="1" x14ac:dyDescent="0.2">
      <c r="A426" s="85">
        <v>4985</v>
      </c>
      <c r="B426" s="85" t="s">
        <v>860</v>
      </c>
      <c r="C426" s="85" t="s">
        <v>71</v>
      </c>
      <c r="D426" s="85" t="s">
        <v>65</v>
      </c>
      <c r="E426" s="85" t="s">
        <v>570</v>
      </c>
      <c r="F426" s="85" t="s">
        <v>570</v>
      </c>
      <c r="G426" s="85">
        <v>675479</v>
      </c>
      <c r="H426" s="85">
        <v>1386884047</v>
      </c>
      <c r="I426" s="86" t="s">
        <v>67</v>
      </c>
      <c r="J426" s="85">
        <v>1016942</v>
      </c>
      <c r="K426" s="86" t="s">
        <v>68</v>
      </c>
      <c r="L426" s="86" t="s">
        <v>69</v>
      </c>
      <c r="M426" s="87">
        <v>30791</v>
      </c>
      <c r="N426" s="87">
        <v>38628</v>
      </c>
      <c r="O426" s="102">
        <f t="shared" si="72"/>
        <v>0.79711608159884018</v>
      </c>
      <c r="P426" s="91">
        <f t="shared" si="73"/>
        <v>30791.000000000004</v>
      </c>
      <c r="Q426" s="92">
        <f t="shared" si="74"/>
        <v>2.2636306583873763E-3</v>
      </c>
      <c r="R426" s="93">
        <f t="shared" si="75"/>
        <v>1.7855784295785495E-3</v>
      </c>
      <c r="S426" s="94">
        <f t="shared" si="76"/>
        <v>1076150.3899999999</v>
      </c>
      <c r="T426" s="95">
        <f t="shared" si="77"/>
        <v>291917.78999999998</v>
      </c>
      <c r="U426" s="95">
        <f t="shared" si="78"/>
        <v>437876.68</v>
      </c>
      <c r="V426" s="95">
        <f t="shared" si="79"/>
        <v>398399</v>
      </c>
      <c r="W426" s="96">
        <f t="shared" si="80"/>
        <v>2204343.86</v>
      </c>
      <c r="X426" s="89"/>
      <c r="Y426" s="97">
        <f t="shared" si="81"/>
        <v>528292.01</v>
      </c>
      <c r="Z426" s="97">
        <f t="shared" si="82"/>
        <v>528292.01</v>
      </c>
      <c r="AA426" s="97">
        <f t="shared" si="83"/>
        <v>1056584.02</v>
      </c>
    </row>
    <row r="427" spans="1:27" s="18" customFormat="1" ht="26.1" customHeight="1" x14ac:dyDescent="0.2">
      <c r="A427" s="85">
        <v>4988</v>
      </c>
      <c r="B427" s="85" t="s">
        <v>861</v>
      </c>
      <c r="C427" s="85" t="s">
        <v>119</v>
      </c>
      <c r="D427" s="85" t="s">
        <v>65</v>
      </c>
      <c r="E427" s="85" t="s">
        <v>66</v>
      </c>
      <c r="F427" s="85" t="s">
        <v>66</v>
      </c>
      <c r="G427" s="85">
        <v>675352</v>
      </c>
      <c r="H427" s="85">
        <v>1053700617</v>
      </c>
      <c r="I427" s="86" t="s">
        <v>67</v>
      </c>
      <c r="J427" s="85">
        <v>1026648</v>
      </c>
      <c r="K427" s="86" t="s">
        <v>68</v>
      </c>
      <c r="L427" s="86" t="s">
        <v>69</v>
      </c>
      <c r="M427" s="87">
        <v>25178</v>
      </c>
      <c r="N427" s="87">
        <v>32701</v>
      </c>
      <c r="O427" s="102">
        <f t="shared" si="72"/>
        <v>0.76994587321488639</v>
      </c>
      <c r="P427" s="91">
        <f t="shared" si="73"/>
        <v>25177.999999999996</v>
      </c>
      <c r="Q427" s="92">
        <f t="shared" si="74"/>
        <v>1.8509854410989363E-3</v>
      </c>
      <c r="R427" s="93">
        <f t="shared" si="75"/>
        <v>1.4600790393273591E-3</v>
      </c>
      <c r="S427" s="94">
        <f t="shared" si="76"/>
        <v>879975.14</v>
      </c>
      <c r="T427" s="95">
        <f t="shared" si="77"/>
        <v>238703.07</v>
      </c>
      <c r="U427" s="95">
        <f t="shared" si="78"/>
        <v>358054.6</v>
      </c>
      <c r="V427" s="95">
        <f t="shared" si="79"/>
        <v>325773.44</v>
      </c>
      <c r="W427" s="96">
        <f t="shared" si="80"/>
        <v>1802506.25</v>
      </c>
      <c r="X427" s="89"/>
      <c r="Y427" s="97">
        <f t="shared" si="81"/>
        <v>431987.79</v>
      </c>
      <c r="Z427" s="97">
        <f t="shared" si="82"/>
        <v>431987.79</v>
      </c>
      <c r="AA427" s="97">
        <f t="shared" si="83"/>
        <v>863975.58</v>
      </c>
    </row>
    <row r="428" spans="1:27" s="18" customFormat="1" ht="26.1" customHeight="1" x14ac:dyDescent="0.2">
      <c r="A428" s="85">
        <v>4989</v>
      </c>
      <c r="B428" s="85" t="s">
        <v>862</v>
      </c>
      <c r="C428" s="85" t="s">
        <v>239</v>
      </c>
      <c r="D428" s="85" t="s">
        <v>65</v>
      </c>
      <c r="E428" s="85" t="s">
        <v>477</v>
      </c>
      <c r="F428" s="85" t="s">
        <v>100</v>
      </c>
      <c r="G428" s="85">
        <v>675177</v>
      </c>
      <c r="H428" s="85">
        <v>1437117272</v>
      </c>
      <c r="I428" s="86" t="s">
        <v>67</v>
      </c>
      <c r="J428" s="85">
        <v>1004827</v>
      </c>
      <c r="K428" s="86" t="s">
        <v>68</v>
      </c>
      <c r="L428" s="86" t="s">
        <v>69</v>
      </c>
      <c r="M428" s="87">
        <v>16933</v>
      </c>
      <c r="N428" s="87">
        <v>26750</v>
      </c>
      <c r="O428" s="102">
        <f t="shared" si="72"/>
        <v>0.6330093457943925</v>
      </c>
      <c r="P428" s="91">
        <f t="shared" si="73"/>
        <v>16933</v>
      </c>
      <c r="Q428" s="92">
        <f t="shared" si="74"/>
        <v>1.2448461543461868E-3</v>
      </c>
      <c r="R428" s="93">
        <f t="shared" si="75"/>
        <v>9.8194925621297052E-4</v>
      </c>
      <c r="S428" s="94">
        <f t="shared" si="76"/>
        <v>591811.06999999995</v>
      </c>
      <c r="T428" s="95">
        <f t="shared" si="77"/>
        <v>160535.35</v>
      </c>
      <c r="U428" s="95">
        <f t="shared" si="78"/>
        <v>240803.02</v>
      </c>
      <c r="V428" s="95">
        <f t="shared" si="79"/>
        <v>219092.92</v>
      </c>
      <c r="W428" s="96">
        <f t="shared" si="80"/>
        <v>1212242.3599999999</v>
      </c>
      <c r="X428" s="89"/>
      <c r="Y428" s="97">
        <f t="shared" si="81"/>
        <v>290525.43</v>
      </c>
      <c r="Z428" s="97">
        <f t="shared" si="82"/>
        <v>290525.43</v>
      </c>
      <c r="AA428" s="97">
        <f t="shared" si="83"/>
        <v>581050.86</v>
      </c>
    </row>
    <row r="429" spans="1:27" s="18" customFormat="1" ht="26.1" customHeight="1" x14ac:dyDescent="0.2">
      <c r="A429" s="85">
        <v>4995</v>
      </c>
      <c r="B429" s="85" t="s">
        <v>863</v>
      </c>
      <c r="C429" s="85" t="s">
        <v>864</v>
      </c>
      <c r="D429" s="85" t="s">
        <v>106</v>
      </c>
      <c r="E429" s="85" t="s">
        <v>865</v>
      </c>
      <c r="F429" s="85" t="s">
        <v>195</v>
      </c>
      <c r="G429" s="85">
        <v>675421</v>
      </c>
      <c r="H429" s="85">
        <v>1174259659</v>
      </c>
      <c r="I429" s="86" t="s">
        <v>67</v>
      </c>
      <c r="J429" s="85">
        <v>1013355</v>
      </c>
      <c r="K429" s="86" t="s">
        <v>68</v>
      </c>
      <c r="L429" s="86" t="s">
        <v>69</v>
      </c>
      <c r="M429" s="87">
        <v>17189</v>
      </c>
      <c r="N429" s="87">
        <v>20391</v>
      </c>
      <c r="O429" s="102">
        <f t="shared" si="72"/>
        <v>0.84296993771762052</v>
      </c>
      <c r="P429" s="91">
        <f t="shared" si="73"/>
        <v>17189</v>
      </c>
      <c r="Q429" s="92">
        <f t="shared" si="74"/>
        <v>0</v>
      </c>
      <c r="R429" s="93">
        <f t="shared" si="75"/>
        <v>9.9679476554920873E-4</v>
      </c>
      <c r="S429" s="94">
        <f t="shared" si="76"/>
        <v>0</v>
      </c>
      <c r="T429" s="95">
        <f t="shared" si="77"/>
        <v>162962.39000000001</v>
      </c>
      <c r="U429" s="95">
        <f t="shared" si="78"/>
        <v>244443.58</v>
      </c>
      <c r="V429" s="95">
        <f t="shared" si="79"/>
        <v>0</v>
      </c>
      <c r="W429" s="96">
        <f t="shared" si="80"/>
        <v>407405.97</v>
      </c>
      <c r="X429" s="89"/>
      <c r="Y429" s="97">
        <f t="shared" si="81"/>
        <v>0</v>
      </c>
      <c r="Z429" s="97">
        <f t="shared" si="82"/>
        <v>0</v>
      </c>
      <c r="AA429" s="97">
        <f t="shared" si="83"/>
        <v>0</v>
      </c>
    </row>
    <row r="430" spans="1:27" s="18" customFormat="1" ht="26.1" customHeight="1" x14ac:dyDescent="0.2">
      <c r="A430" s="85">
        <v>4996</v>
      </c>
      <c r="B430" s="85" t="s">
        <v>866</v>
      </c>
      <c r="C430" s="85" t="s">
        <v>867</v>
      </c>
      <c r="D430" s="85" t="s">
        <v>106</v>
      </c>
      <c r="E430" s="85" t="s">
        <v>468</v>
      </c>
      <c r="F430" s="85" t="s">
        <v>100</v>
      </c>
      <c r="G430" s="85">
        <v>675408</v>
      </c>
      <c r="H430" s="85">
        <v>1669425476</v>
      </c>
      <c r="I430" s="86" t="s">
        <v>67</v>
      </c>
      <c r="J430" s="85">
        <v>1029941</v>
      </c>
      <c r="K430" s="86" t="s">
        <v>68</v>
      </c>
      <c r="L430" s="86" t="s">
        <v>69</v>
      </c>
      <c r="M430" s="87">
        <v>14025</v>
      </c>
      <c r="N430" s="87">
        <v>18449</v>
      </c>
      <c r="O430" s="102">
        <f t="shared" si="72"/>
        <v>0.76020380508428642</v>
      </c>
      <c r="P430" s="91">
        <f t="shared" si="73"/>
        <v>14025</v>
      </c>
      <c r="Q430" s="92">
        <f t="shared" si="74"/>
        <v>0</v>
      </c>
      <c r="R430" s="93">
        <f t="shared" si="75"/>
        <v>8.1331354859664042E-4</v>
      </c>
      <c r="S430" s="94">
        <f t="shared" si="76"/>
        <v>0</v>
      </c>
      <c r="T430" s="95">
        <f t="shared" si="77"/>
        <v>132965.70000000001</v>
      </c>
      <c r="U430" s="95">
        <f t="shared" si="78"/>
        <v>199448.56</v>
      </c>
      <c r="V430" s="95">
        <f t="shared" si="79"/>
        <v>0</v>
      </c>
      <c r="W430" s="96">
        <f t="shared" si="80"/>
        <v>332414.26</v>
      </c>
      <c r="X430" s="89"/>
      <c r="Y430" s="97">
        <f t="shared" si="81"/>
        <v>0</v>
      </c>
      <c r="Z430" s="97">
        <f t="shared" si="82"/>
        <v>0</v>
      </c>
      <c r="AA430" s="97">
        <f t="shared" si="83"/>
        <v>0</v>
      </c>
    </row>
    <row r="431" spans="1:27" s="18" customFormat="1" ht="26.1" customHeight="1" x14ac:dyDescent="0.2">
      <c r="A431" s="85">
        <v>4998</v>
      </c>
      <c r="B431" s="85" t="s">
        <v>868</v>
      </c>
      <c r="C431" s="85" t="s">
        <v>90</v>
      </c>
      <c r="D431" s="85" t="s">
        <v>65</v>
      </c>
      <c r="E431" s="85" t="s">
        <v>66</v>
      </c>
      <c r="F431" s="85" t="s">
        <v>66</v>
      </c>
      <c r="G431" s="85">
        <v>675809</v>
      </c>
      <c r="H431" s="85">
        <v>1750985909</v>
      </c>
      <c r="I431" s="86" t="s">
        <v>81</v>
      </c>
      <c r="J431" s="85">
        <v>1004865</v>
      </c>
      <c r="K431" s="86" t="s">
        <v>72</v>
      </c>
      <c r="L431" s="86" t="s">
        <v>73</v>
      </c>
      <c r="M431" s="87">
        <v>16914</v>
      </c>
      <c r="N431" s="87">
        <v>18941</v>
      </c>
      <c r="O431" s="102">
        <f t="shared" si="72"/>
        <v>0.89298347500131992</v>
      </c>
      <c r="P431" s="91">
        <f t="shared" si="73"/>
        <v>16914</v>
      </c>
      <c r="Q431" s="92">
        <f t="shared" si="74"/>
        <v>1.2434493506532454E-3</v>
      </c>
      <c r="R431" s="93">
        <f t="shared" si="75"/>
        <v>9.8084744106692167E-4</v>
      </c>
      <c r="S431" s="94">
        <f t="shared" si="76"/>
        <v>591147.01</v>
      </c>
      <c r="T431" s="95">
        <f t="shared" si="77"/>
        <v>160355.22</v>
      </c>
      <c r="U431" s="95">
        <f t="shared" si="78"/>
        <v>240532.83</v>
      </c>
      <c r="V431" s="95">
        <f t="shared" si="79"/>
        <v>218847.09</v>
      </c>
      <c r="W431" s="96">
        <f t="shared" si="80"/>
        <v>1210882.1499999999</v>
      </c>
      <c r="X431" s="89"/>
      <c r="Y431" s="97">
        <f t="shared" si="81"/>
        <v>290199.44</v>
      </c>
      <c r="Z431" s="97">
        <f t="shared" si="82"/>
        <v>290199.44</v>
      </c>
      <c r="AA431" s="97">
        <f t="shared" si="83"/>
        <v>580398.88</v>
      </c>
    </row>
    <row r="432" spans="1:27" s="18" customFormat="1" ht="26.1" customHeight="1" x14ac:dyDescent="0.2">
      <c r="A432" s="85">
        <v>5001</v>
      </c>
      <c r="B432" s="85" t="s">
        <v>869</v>
      </c>
      <c r="C432" s="85" t="s">
        <v>870</v>
      </c>
      <c r="D432" s="85" t="s">
        <v>106</v>
      </c>
      <c r="E432" s="85" t="s">
        <v>103</v>
      </c>
      <c r="F432" s="85" t="s">
        <v>103</v>
      </c>
      <c r="G432" s="85">
        <v>675034</v>
      </c>
      <c r="H432" s="85">
        <v>1578157244</v>
      </c>
      <c r="I432" s="86" t="s">
        <v>67</v>
      </c>
      <c r="J432" s="85">
        <v>1028456</v>
      </c>
      <c r="K432" s="86" t="s">
        <v>72</v>
      </c>
      <c r="L432" s="86" t="s">
        <v>73</v>
      </c>
      <c r="M432" s="87">
        <v>18341</v>
      </c>
      <c r="N432" s="87">
        <v>22406</v>
      </c>
      <c r="O432" s="102">
        <f t="shared" si="72"/>
        <v>0.81857538159421583</v>
      </c>
      <c r="P432" s="91">
        <f t="shared" si="73"/>
        <v>18341</v>
      </c>
      <c r="Q432" s="92">
        <f t="shared" si="74"/>
        <v>0</v>
      </c>
      <c r="R432" s="93">
        <f t="shared" si="75"/>
        <v>1.0635995575622803E-3</v>
      </c>
      <c r="S432" s="94">
        <f t="shared" si="76"/>
        <v>0</v>
      </c>
      <c r="T432" s="95">
        <f t="shared" si="77"/>
        <v>173884.06</v>
      </c>
      <c r="U432" s="95">
        <f t="shared" si="78"/>
        <v>260826.09</v>
      </c>
      <c r="V432" s="95">
        <f t="shared" si="79"/>
        <v>0</v>
      </c>
      <c r="W432" s="96">
        <f t="shared" si="80"/>
        <v>434710.15</v>
      </c>
      <c r="X432" s="89"/>
      <c r="Y432" s="97">
        <f t="shared" si="81"/>
        <v>0</v>
      </c>
      <c r="Z432" s="97">
        <f t="shared" si="82"/>
        <v>0</v>
      </c>
      <c r="AA432" s="97">
        <f t="shared" si="83"/>
        <v>0</v>
      </c>
    </row>
    <row r="433" spans="1:27" s="18" customFormat="1" ht="26.1" customHeight="1" x14ac:dyDescent="0.2">
      <c r="A433" s="85">
        <v>5002</v>
      </c>
      <c r="B433" s="85" t="s">
        <v>871</v>
      </c>
      <c r="C433" s="85" t="s">
        <v>872</v>
      </c>
      <c r="D433" s="85" t="s">
        <v>65</v>
      </c>
      <c r="E433" s="85" t="s">
        <v>503</v>
      </c>
      <c r="F433" s="85" t="s">
        <v>195</v>
      </c>
      <c r="G433" s="85">
        <v>455423</v>
      </c>
      <c r="H433" s="85">
        <v>1447961156</v>
      </c>
      <c r="I433" s="86" t="s">
        <v>67</v>
      </c>
      <c r="J433" s="85">
        <v>1026961</v>
      </c>
      <c r="K433" s="86" t="s">
        <v>72</v>
      </c>
      <c r="L433" s="86" t="s">
        <v>73</v>
      </c>
      <c r="M433" s="87">
        <v>23512</v>
      </c>
      <c r="N433" s="87">
        <v>30514</v>
      </c>
      <c r="O433" s="102">
        <f t="shared" si="72"/>
        <v>0.77053155928426298</v>
      </c>
      <c r="P433" s="91">
        <f t="shared" si="73"/>
        <v>23511.999999999996</v>
      </c>
      <c r="Q433" s="92">
        <f t="shared" si="74"/>
        <v>1.728507812023123E-3</v>
      </c>
      <c r="R433" s="93">
        <f t="shared" si="75"/>
        <v>1.3634672481001218E-3</v>
      </c>
      <c r="S433" s="94">
        <f t="shared" si="76"/>
        <v>821748.17</v>
      </c>
      <c r="T433" s="95">
        <f t="shared" si="77"/>
        <v>222908.35</v>
      </c>
      <c r="U433" s="95">
        <f t="shared" si="78"/>
        <v>334362.53000000003</v>
      </c>
      <c r="V433" s="95">
        <f t="shared" si="79"/>
        <v>304217.37</v>
      </c>
      <c r="W433" s="96">
        <f t="shared" si="80"/>
        <v>1683236.42</v>
      </c>
      <c r="X433" s="89"/>
      <c r="Y433" s="97">
        <f t="shared" si="81"/>
        <v>403403.65</v>
      </c>
      <c r="Z433" s="97">
        <f t="shared" si="82"/>
        <v>403403.65</v>
      </c>
      <c r="AA433" s="97">
        <f t="shared" si="83"/>
        <v>806807.3</v>
      </c>
    </row>
    <row r="434" spans="1:27" s="18" customFormat="1" ht="26.1" customHeight="1" x14ac:dyDescent="0.2">
      <c r="A434" s="85">
        <v>5005</v>
      </c>
      <c r="B434" s="85" t="s">
        <v>873</v>
      </c>
      <c r="C434" s="85" t="s">
        <v>874</v>
      </c>
      <c r="D434" s="85" t="s">
        <v>106</v>
      </c>
      <c r="E434" s="85" t="s">
        <v>76</v>
      </c>
      <c r="F434" s="85" t="s">
        <v>76</v>
      </c>
      <c r="G434" s="85">
        <v>455613</v>
      </c>
      <c r="H434" s="85">
        <v>8236352037</v>
      </c>
      <c r="I434" s="86" t="s">
        <v>67</v>
      </c>
      <c r="J434" s="85">
        <v>1029268</v>
      </c>
      <c r="K434" s="86" t="s">
        <v>72</v>
      </c>
      <c r="L434" s="86" t="s">
        <v>73</v>
      </c>
      <c r="M434" s="87">
        <v>20358</v>
      </c>
      <c r="N434" s="87">
        <v>28334</v>
      </c>
      <c r="O434" s="102">
        <f t="shared" si="72"/>
        <v>0.71850074115903151</v>
      </c>
      <c r="P434" s="91">
        <f t="shared" si="73"/>
        <v>20358</v>
      </c>
      <c r="Q434" s="92">
        <f t="shared" si="74"/>
        <v>0</v>
      </c>
      <c r="R434" s="93">
        <f t="shared" si="75"/>
        <v>1.1805659338560003E-3</v>
      </c>
      <c r="S434" s="94">
        <f t="shared" si="76"/>
        <v>0</v>
      </c>
      <c r="T434" s="95">
        <f t="shared" si="77"/>
        <v>193006.47</v>
      </c>
      <c r="U434" s="95">
        <f t="shared" si="78"/>
        <v>289509.71000000002</v>
      </c>
      <c r="V434" s="95">
        <f t="shared" si="79"/>
        <v>0</v>
      </c>
      <c r="W434" s="96">
        <f t="shared" si="80"/>
        <v>482516.18000000005</v>
      </c>
      <c r="X434" s="89"/>
      <c r="Y434" s="97">
        <f t="shared" si="81"/>
        <v>0</v>
      </c>
      <c r="Z434" s="97">
        <f t="shared" si="82"/>
        <v>0</v>
      </c>
      <c r="AA434" s="97">
        <f t="shared" si="83"/>
        <v>0</v>
      </c>
    </row>
    <row r="435" spans="1:27" s="18" customFormat="1" ht="26.1" customHeight="1" x14ac:dyDescent="0.2">
      <c r="A435" s="85">
        <v>5007</v>
      </c>
      <c r="B435" s="85" t="s">
        <v>875</v>
      </c>
      <c r="C435" s="85" t="s">
        <v>71</v>
      </c>
      <c r="D435" s="85" t="s">
        <v>65</v>
      </c>
      <c r="E435" s="85" t="s">
        <v>492</v>
      </c>
      <c r="F435" s="85" t="s">
        <v>86</v>
      </c>
      <c r="G435" s="85">
        <v>675489</v>
      </c>
      <c r="H435" s="85">
        <v>1366177305</v>
      </c>
      <c r="I435" s="86" t="s">
        <v>67</v>
      </c>
      <c r="J435" s="85">
        <v>1018546</v>
      </c>
      <c r="K435" s="86" t="s">
        <v>68</v>
      </c>
      <c r="L435" s="86" t="s">
        <v>69</v>
      </c>
      <c r="M435" s="87">
        <v>9732</v>
      </c>
      <c r="N435" s="87">
        <v>16903</v>
      </c>
      <c r="O435" s="102">
        <f t="shared" si="72"/>
        <v>0.57575578299710106</v>
      </c>
      <c r="P435" s="91">
        <f t="shared" si="73"/>
        <v>9732</v>
      </c>
      <c r="Q435" s="92">
        <f t="shared" si="74"/>
        <v>7.1545755472137785E-4</v>
      </c>
      <c r="R435" s="93">
        <f t="shared" si="75"/>
        <v>5.6436131586042818E-4</v>
      </c>
      <c r="S435" s="94">
        <f t="shared" si="76"/>
        <v>340134.96</v>
      </c>
      <c r="T435" s="95">
        <f t="shared" si="77"/>
        <v>92265.4</v>
      </c>
      <c r="U435" s="95">
        <f t="shared" si="78"/>
        <v>138398.1</v>
      </c>
      <c r="V435" s="95">
        <f t="shared" si="79"/>
        <v>125920.53</v>
      </c>
      <c r="W435" s="96">
        <f t="shared" si="80"/>
        <v>696718.99</v>
      </c>
      <c r="X435" s="89"/>
      <c r="Y435" s="97">
        <f t="shared" si="81"/>
        <v>166975.34</v>
      </c>
      <c r="Z435" s="97">
        <f t="shared" si="82"/>
        <v>166975.34</v>
      </c>
      <c r="AA435" s="97">
        <f t="shared" si="83"/>
        <v>333950.68</v>
      </c>
    </row>
    <row r="436" spans="1:27" s="18" customFormat="1" ht="26.1" customHeight="1" x14ac:dyDescent="0.2">
      <c r="A436" s="85">
        <v>5009</v>
      </c>
      <c r="B436" s="85" t="s">
        <v>876</v>
      </c>
      <c r="C436" s="85" t="s">
        <v>877</v>
      </c>
      <c r="D436" s="85" t="s">
        <v>106</v>
      </c>
      <c r="E436" s="85" t="s">
        <v>878</v>
      </c>
      <c r="F436" s="85" t="s">
        <v>195</v>
      </c>
      <c r="G436" s="85">
        <v>675617</v>
      </c>
      <c r="H436" s="85">
        <v>1225309172</v>
      </c>
      <c r="I436" s="86" t="s">
        <v>67</v>
      </c>
      <c r="J436" s="85">
        <v>1020253</v>
      </c>
      <c r="K436" s="86" t="s">
        <v>68</v>
      </c>
      <c r="L436" s="86" t="s">
        <v>69</v>
      </c>
      <c r="M436" s="87">
        <v>18433</v>
      </c>
      <c r="N436" s="87">
        <v>23508</v>
      </c>
      <c r="O436" s="102">
        <f t="shared" si="72"/>
        <v>0.78411604560149739</v>
      </c>
      <c r="P436" s="91">
        <f t="shared" si="73"/>
        <v>18433</v>
      </c>
      <c r="Q436" s="92">
        <f t="shared" si="74"/>
        <v>0</v>
      </c>
      <c r="R436" s="93">
        <f t="shared" si="75"/>
        <v>1.0689346624799909E-3</v>
      </c>
      <c r="S436" s="94">
        <f t="shared" si="76"/>
        <v>0</v>
      </c>
      <c r="T436" s="95">
        <f t="shared" si="77"/>
        <v>174756.28</v>
      </c>
      <c r="U436" s="95">
        <f t="shared" si="78"/>
        <v>262134.42</v>
      </c>
      <c r="V436" s="95">
        <f t="shared" si="79"/>
        <v>0</v>
      </c>
      <c r="W436" s="96">
        <f t="shared" si="80"/>
        <v>436890.7</v>
      </c>
      <c r="X436" s="89"/>
      <c r="Y436" s="97">
        <f t="shared" si="81"/>
        <v>0</v>
      </c>
      <c r="Z436" s="97">
        <f t="shared" si="82"/>
        <v>0</v>
      </c>
      <c r="AA436" s="97">
        <f t="shared" si="83"/>
        <v>0</v>
      </c>
    </row>
    <row r="437" spans="1:27" s="18" customFormat="1" ht="26.1" customHeight="1" x14ac:dyDescent="0.2">
      <c r="A437" s="85">
        <v>5012</v>
      </c>
      <c r="B437" s="85" t="s">
        <v>879</v>
      </c>
      <c r="C437" s="85" t="s">
        <v>309</v>
      </c>
      <c r="D437" s="85" t="s">
        <v>65</v>
      </c>
      <c r="E437" s="85" t="s">
        <v>236</v>
      </c>
      <c r="F437" s="85" t="s">
        <v>80</v>
      </c>
      <c r="G437" s="85">
        <v>675751</v>
      </c>
      <c r="H437" s="85">
        <v>7515845596</v>
      </c>
      <c r="I437" s="86" t="s">
        <v>67</v>
      </c>
      <c r="J437" s="85">
        <v>1028618</v>
      </c>
      <c r="K437" s="86" t="s">
        <v>87</v>
      </c>
      <c r="L437" s="86" t="s">
        <v>88</v>
      </c>
      <c r="M437" s="108">
        <f>644+12012</f>
        <v>12656</v>
      </c>
      <c r="N437" s="108">
        <v>18662</v>
      </c>
      <c r="O437" s="102">
        <f t="shared" si="72"/>
        <v>0.67816954238559635</v>
      </c>
      <c r="P437" s="91">
        <f t="shared" si="73"/>
        <v>12656</v>
      </c>
      <c r="Q437" s="92">
        <f t="shared" si="74"/>
        <v>9.3041829146668295E-4</v>
      </c>
      <c r="R437" s="93">
        <f t="shared" si="75"/>
        <v>7.3392486781027313E-4</v>
      </c>
      <c r="S437" s="94">
        <f t="shared" si="76"/>
        <v>442329.23</v>
      </c>
      <c r="T437" s="95">
        <f t="shared" si="77"/>
        <v>119986.73</v>
      </c>
      <c r="U437" s="95">
        <f t="shared" si="78"/>
        <v>179980.1</v>
      </c>
      <c r="V437" s="95">
        <f t="shared" si="79"/>
        <v>163753.62</v>
      </c>
      <c r="W437" s="96">
        <f t="shared" si="80"/>
        <v>906049.67999999993</v>
      </c>
      <c r="X437" s="89"/>
      <c r="Y437" s="97">
        <f t="shared" si="81"/>
        <v>217143.44</v>
      </c>
      <c r="Z437" s="97">
        <f t="shared" si="82"/>
        <v>217143.44</v>
      </c>
      <c r="AA437" s="97">
        <f t="shared" si="83"/>
        <v>434286.88</v>
      </c>
    </row>
    <row r="438" spans="1:27" s="18" customFormat="1" ht="26.1" customHeight="1" x14ac:dyDescent="0.2">
      <c r="A438" s="85">
        <v>5013</v>
      </c>
      <c r="B438" s="85" t="s">
        <v>880</v>
      </c>
      <c r="C438" s="85" t="s">
        <v>127</v>
      </c>
      <c r="D438" s="85" t="s">
        <v>65</v>
      </c>
      <c r="E438" s="85" t="s">
        <v>412</v>
      </c>
      <c r="F438" s="85" t="s">
        <v>92</v>
      </c>
      <c r="G438" s="85">
        <v>675884</v>
      </c>
      <c r="H438" s="85">
        <v>1326585712</v>
      </c>
      <c r="I438" s="86" t="s">
        <v>67</v>
      </c>
      <c r="J438" s="85">
        <v>1029347</v>
      </c>
      <c r="K438" s="86" t="s">
        <v>87</v>
      </c>
      <c r="L438" s="86" t="s">
        <v>88</v>
      </c>
      <c r="M438" s="87">
        <v>6944</v>
      </c>
      <c r="N438" s="87">
        <v>11132</v>
      </c>
      <c r="O438" s="102">
        <f t="shared" si="72"/>
        <v>0.62378727991376215</v>
      </c>
      <c r="P438" s="91">
        <f t="shared" si="73"/>
        <v>6944</v>
      </c>
      <c r="Q438" s="92">
        <f t="shared" si="74"/>
        <v>5.1049499177817999E-4</v>
      </c>
      <c r="R438" s="93">
        <f t="shared" si="75"/>
        <v>4.026844407454596E-4</v>
      </c>
      <c r="S438" s="94">
        <f t="shared" si="76"/>
        <v>242693.91</v>
      </c>
      <c r="T438" s="95">
        <f t="shared" si="77"/>
        <v>65833.429999999993</v>
      </c>
      <c r="U438" s="95">
        <f t="shared" si="78"/>
        <v>98750.14</v>
      </c>
      <c r="V438" s="95">
        <f t="shared" si="79"/>
        <v>89847.12</v>
      </c>
      <c r="W438" s="96">
        <f t="shared" si="80"/>
        <v>497124.6</v>
      </c>
      <c r="X438" s="89"/>
      <c r="Y438" s="97">
        <f t="shared" si="81"/>
        <v>119140.65</v>
      </c>
      <c r="Z438" s="97">
        <f t="shared" si="82"/>
        <v>119140.65</v>
      </c>
      <c r="AA438" s="97">
        <f t="shared" si="83"/>
        <v>238281.3</v>
      </c>
    </row>
    <row r="439" spans="1:27" s="18" customFormat="1" ht="26.1" customHeight="1" x14ac:dyDescent="0.2">
      <c r="A439" s="85">
        <v>5014</v>
      </c>
      <c r="B439" s="85" t="s">
        <v>881</v>
      </c>
      <c r="C439" s="85" t="s">
        <v>255</v>
      </c>
      <c r="D439" s="85" t="s">
        <v>65</v>
      </c>
      <c r="E439" s="85" t="s">
        <v>312</v>
      </c>
      <c r="F439" s="85" t="s">
        <v>163</v>
      </c>
      <c r="G439" s="85">
        <v>675019</v>
      </c>
      <c r="H439" s="85">
        <v>7512283494</v>
      </c>
      <c r="I439" s="86" t="s">
        <v>67</v>
      </c>
      <c r="J439" s="85">
        <v>1026410</v>
      </c>
      <c r="K439" s="86" t="s">
        <v>68</v>
      </c>
      <c r="L439" s="86" t="s">
        <v>69</v>
      </c>
      <c r="M439" s="87">
        <v>23162</v>
      </c>
      <c r="N439" s="87">
        <v>29117</v>
      </c>
      <c r="O439" s="102">
        <f t="shared" si="72"/>
        <v>0.79548030360270627</v>
      </c>
      <c r="P439" s="91">
        <f t="shared" si="73"/>
        <v>23162</v>
      </c>
      <c r="Q439" s="92">
        <f t="shared" si="74"/>
        <v>1.7027772176794651E-3</v>
      </c>
      <c r="R439" s="93">
        <f t="shared" si="75"/>
        <v>1.3431706533044837E-3</v>
      </c>
      <c r="S439" s="94">
        <f t="shared" si="76"/>
        <v>809515.61</v>
      </c>
      <c r="T439" s="95">
        <f t="shared" si="77"/>
        <v>219590.13</v>
      </c>
      <c r="U439" s="95">
        <f t="shared" si="78"/>
        <v>329385.2</v>
      </c>
      <c r="V439" s="95">
        <f t="shared" si="79"/>
        <v>299688.78999999998</v>
      </c>
      <c r="W439" s="96">
        <f t="shared" si="80"/>
        <v>1658179.73</v>
      </c>
      <c r="X439" s="89"/>
      <c r="Y439" s="97">
        <f t="shared" si="81"/>
        <v>397398.57</v>
      </c>
      <c r="Z439" s="97">
        <f t="shared" si="82"/>
        <v>397398.57</v>
      </c>
      <c r="AA439" s="97">
        <f t="shared" si="83"/>
        <v>794797.14</v>
      </c>
    </row>
    <row r="440" spans="1:27" s="18" customFormat="1" ht="26.1" customHeight="1" x14ac:dyDescent="0.2">
      <c r="A440" s="85">
        <v>5015</v>
      </c>
      <c r="B440" s="85" t="s">
        <v>882</v>
      </c>
      <c r="C440" s="85" t="s">
        <v>883</v>
      </c>
      <c r="D440" s="85" t="s">
        <v>106</v>
      </c>
      <c r="E440" s="85" t="s">
        <v>477</v>
      </c>
      <c r="F440" s="85" t="s">
        <v>100</v>
      </c>
      <c r="G440" s="85">
        <v>675379</v>
      </c>
      <c r="H440" s="85">
        <v>2600343896</v>
      </c>
      <c r="I440" s="86" t="s">
        <v>67</v>
      </c>
      <c r="J440" s="85">
        <v>1003942</v>
      </c>
      <c r="K440" s="86" t="s">
        <v>68</v>
      </c>
      <c r="L440" s="86" t="s">
        <v>69</v>
      </c>
      <c r="M440" s="87">
        <v>15619</v>
      </c>
      <c r="N440" s="87">
        <v>23313</v>
      </c>
      <c r="O440" s="102">
        <f t="shared" si="72"/>
        <v>0.66996954488911764</v>
      </c>
      <c r="P440" s="91">
        <f t="shared" si="73"/>
        <v>15619.000000000002</v>
      </c>
      <c r="Q440" s="92">
        <f t="shared" si="74"/>
        <v>0</v>
      </c>
      <c r="R440" s="93">
        <f t="shared" si="75"/>
        <v>9.0575004032306084E-4</v>
      </c>
      <c r="S440" s="94">
        <f t="shared" si="76"/>
        <v>0</v>
      </c>
      <c r="T440" s="95">
        <f t="shared" si="77"/>
        <v>148077.81</v>
      </c>
      <c r="U440" s="95">
        <f t="shared" si="78"/>
        <v>222116.72</v>
      </c>
      <c r="V440" s="95">
        <f t="shared" si="79"/>
        <v>0</v>
      </c>
      <c r="W440" s="96">
        <f t="shared" si="80"/>
        <v>370194.53</v>
      </c>
      <c r="X440" s="89"/>
      <c r="Y440" s="97">
        <f t="shared" si="81"/>
        <v>0</v>
      </c>
      <c r="Z440" s="97">
        <f t="shared" si="82"/>
        <v>0</v>
      </c>
      <c r="AA440" s="97">
        <f t="shared" si="83"/>
        <v>0</v>
      </c>
    </row>
    <row r="441" spans="1:27" s="18" customFormat="1" ht="26.1" customHeight="1" x14ac:dyDescent="0.2">
      <c r="A441" s="85">
        <v>5017</v>
      </c>
      <c r="B441" s="85" t="s">
        <v>884</v>
      </c>
      <c r="C441" s="85" t="s">
        <v>159</v>
      </c>
      <c r="D441" s="85" t="s">
        <v>65</v>
      </c>
      <c r="E441" s="85" t="s">
        <v>294</v>
      </c>
      <c r="F441" s="85" t="s">
        <v>76</v>
      </c>
      <c r="G441" s="85">
        <v>675344</v>
      </c>
      <c r="H441" s="85">
        <v>7603394622</v>
      </c>
      <c r="I441" s="86" t="s">
        <v>67</v>
      </c>
      <c r="J441" s="85">
        <v>1027008</v>
      </c>
      <c r="K441" s="86" t="s">
        <v>68</v>
      </c>
      <c r="L441" s="86" t="s">
        <v>69</v>
      </c>
      <c r="M441" s="87">
        <v>22601</v>
      </c>
      <c r="N441" s="87">
        <v>26921</v>
      </c>
      <c r="O441" s="102">
        <f t="shared" si="72"/>
        <v>0.83953047806545078</v>
      </c>
      <c r="P441" s="91">
        <f t="shared" si="73"/>
        <v>22601</v>
      </c>
      <c r="Q441" s="92">
        <f t="shared" si="74"/>
        <v>1.6615347507457727E-3</v>
      </c>
      <c r="R441" s="93">
        <f t="shared" si="75"/>
        <v>1.3106381113606182E-3</v>
      </c>
      <c r="S441" s="94">
        <f t="shared" si="76"/>
        <v>789908.57</v>
      </c>
      <c r="T441" s="95">
        <f t="shared" si="77"/>
        <v>214271.51</v>
      </c>
      <c r="U441" s="95">
        <f t="shared" si="78"/>
        <v>321407.26</v>
      </c>
      <c r="V441" s="95">
        <f t="shared" si="79"/>
        <v>292430.12</v>
      </c>
      <c r="W441" s="96">
        <f t="shared" si="80"/>
        <v>1618017.46</v>
      </c>
      <c r="X441" s="89"/>
      <c r="Y441" s="97">
        <f t="shared" si="81"/>
        <v>387773.3</v>
      </c>
      <c r="Z441" s="97">
        <f t="shared" si="82"/>
        <v>387773.3</v>
      </c>
      <c r="AA441" s="97">
        <f t="shared" si="83"/>
        <v>775546.6</v>
      </c>
    </row>
    <row r="442" spans="1:27" s="18" customFormat="1" ht="26.1" customHeight="1" x14ac:dyDescent="0.2">
      <c r="A442" s="85">
        <v>5018</v>
      </c>
      <c r="B442" s="85" t="s">
        <v>885</v>
      </c>
      <c r="C442" s="85" t="s">
        <v>886</v>
      </c>
      <c r="D442" s="85" t="s">
        <v>106</v>
      </c>
      <c r="E442" s="85" t="s">
        <v>103</v>
      </c>
      <c r="F442" s="85" t="s">
        <v>103</v>
      </c>
      <c r="G442" s="85">
        <v>455819</v>
      </c>
      <c r="H442" s="85">
        <v>1679296735</v>
      </c>
      <c r="I442" s="86" t="s">
        <v>67</v>
      </c>
      <c r="J442" s="85">
        <v>1030716</v>
      </c>
      <c r="K442" s="86" t="s">
        <v>68</v>
      </c>
      <c r="L442" s="86" t="s">
        <v>69</v>
      </c>
      <c r="M442" s="87">
        <v>32577</v>
      </c>
      <c r="N442" s="87">
        <v>41183</v>
      </c>
      <c r="O442" s="102">
        <f t="shared" si="72"/>
        <v>0.7910302794842532</v>
      </c>
      <c r="P442" s="91">
        <f t="shared" si="73"/>
        <v>32577</v>
      </c>
      <c r="Q442" s="92">
        <f t="shared" si="74"/>
        <v>0</v>
      </c>
      <c r="R442" s="93">
        <f t="shared" si="75"/>
        <v>1.8891490533071483E-3</v>
      </c>
      <c r="S442" s="94">
        <f t="shared" si="76"/>
        <v>0</v>
      </c>
      <c r="T442" s="95">
        <f t="shared" si="77"/>
        <v>308850.18</v>
      </c>
      <c r="U442" s="95">
        <f t="shared" si="78"/>
        <v>463275.27</v>
      </c>
      <c r="V442" s="95">
        <f t="shared" si="79"/>
        <v>0</v>
      </c>
      <c r="W442" s="96">
        <f t="shared" si="80"/>
        <v>772125.45</v>
      </c>
      <c r="X442" s="89"/>
      <c r="Y442" s="97">
        <f t="shared" si="81"/>
        <v>0</v>
      </c>
      <c r="Z442" s="97">
        <f t="shared" si="82"/>
        <v>0</v>
      </c>
      <c r="AA442" s="97">
        <f t="shared" si="83"/>
        <v>0</v>
      </c>
    </row>
    <row r="443" spans="1:27" s="18" customFormat="1" ht="26.1" customHeight="1" x14ac:dyDescent="0.2">
      <c r="A443" s="85">
        <v>5019</v>
      </c>
      <c r="B443" s="85" t="s">
        <v>887</v>
      </c>
      <c r="C443" s="85" t="s">
        <v>888</v>
      </c>
      <c r="D443" s="85" t="s">
        <v>65</v>
      </c>
      <c r="E443" s="85" t="s">
        <v>420</v>
      </c>
      <c r="F443" s="85" t="s">
        <v>66</v>
      </c>
      <c r="G443" s="85">
        <v>675453</v>
      </c>
      <c r="H443" s="85">
        <v>1831108745</v>
      </c>
      <c r="I443" s="86" t="s">
        <v>67</v>
      </c>
      <c r="J443" s="85">
        <v>501905</v>
      </c>
      <c r="K443" s="86" t="s">
        <v>72</v>
      </c>
      <c r="L443" s="86" t="s">
        <v>73</v>
      </c>
      <c r="M443" s="87">
        <v>17188</v>
      </c>
      <c r="N443" s="87">
        <v>31298</v>
      </c>
      <c r="O443" s="102">
        <f t="shared" si="72"/>
        <v>0.54917247108441436</v>
      </c>
      <c r="P443" s="91">
        <f t="shared" si="73"/>
        <v>17188</v>
      </c>
      <c r="Q443" s="92">
        <f t="shared" si="74"/>
        <v>1.263592730225138E-3</v>
      </c>
      <c r="R443" s="93">
        <f t="shared" si="75"/>
        <v>9.967367752783641E-4</v>
      </c>
      <c r="S443" s="94">
        <f t="shared" si="76"/>
        <v>600723.36</v>
      </c>
      <c r="T443" s="95">
        <f t="shared" si="77"/>
        <v>162952.91</v>
      </c>
      <c r="U443" s="95">
        <f t="shared" si="78"/>
        <v>244429.36</v>
      </c>
      <c r="V443" s="95">
        <f t="shared" si="79"/>
        <v>222392.32000000001</v>
      </c>
      <c r="W443" s="96">
        <f t="shared" si="80"/>
        <v>1230497.95</v>
      </c>
      <c r="X443" s="89"/>
      <c r="Y443" s="97">
        <f t="shared" si="81"/>
        <v>294900.56</v>
      </c>
      <c r="Z443" s="97">
        <f t="shared" si="82"/>
        <v>294900.56</v>
      </c>
      <c r="AA443" s="97">
        <f t="shared" si="83"/>
        <v>589801.12</v>
      </c>
    </row>
    <row r="444" spans="1:27" s="18" customFormat="1" ht="26.1" customHeight="1" x14ac:dyDescent="0.2">
      <c r="A444" s="85">
        <v>5020</v>
      </c>
      <c r="B444" s="85" t="s">
        <v>889</v>
      </c>
      <c r="C444" s="85" t="s">
        <v>890</v>
      </c>
      <c r="D444" s="85" t="s">
        <v>106</v>
      </c>
      <c r="E444" s="85" t="s">
        <v>891</v>
      </c>
      <c r="F444" s="85" t="s">
        <v>100</v>
      </c>
      <c r="G444" s="85">
        <v>455900</v>
      </c>
      <c r="H444" s="85">
        <v>1134665516</v>
      </c>
      <c r="I444" s="86" t="s">
        <v>67</v>
      </c>
      <c r="J444" s="85">
        <v>1028545</v>
      </c>
      <c r="K444" s="86" t="s">
        <v>72</v>
      </c>
      <c r="L444" s="86" t="s">
        <v>73</v>
      </c>
      <c r="M444" s="87">
        <v>16865</v>
      </c>
      <c r="N444" s="87">
        <v>21901</v>
      </c>
      <c r="O444" s="102">
        <f t="shared" si="72"/>
        <v>0.77005616181909498</v>
      </c>
      <c r="P444" s="91">
        <f t="shared" si="73"/>
        <v>16865</v>
      </c>
      <c r="Q444" s="92">
        <f t="shared" si="74"/>
        <v>0</v>
      </c>
      <c r="R444" s="93">
        <f t="shared" si="75"/>
        <v>9.7800591779553239E-4</v>
      </c>
      <c r="S444" s="94">
        <f t="shared" si="76"/>
        <v>0</v>
      </c>
      <c r="T444" s="95">
        <f t="shared" si="77"/>
        <v>159890.67000000001</v>
      </c>
      <c r="U444" s="95">
        <f t="shared" si="78"/>
        <v>239836</v>
      </c>
      <c r="V444" s="95">
        <f t="shared" si="79"/>
        <v>0</v>
      </c>
      <c r="W444" s="96">
        <f t="shared" si="80"/>
        <v>399726.67000000004</v>
      </c>
      <c r="X444" s="89"/>
      <c r="Y444" s="97">
        <f t="shared" si="81"/>
        <v>0</v>
      </c>
      <c r="Z444" s="97">
        <f t="shared" si="82"/>
        <v>0</v>
      </c>
      <c r="AA444" s="97">
        <f t="shared" si="83"/>
        <v>0</v>
      </c>
    </row>
    <row r="445" spans="1:27" s="18" customFormat="1" ht="26.1" customHeight="1" x14ac:dyDescent="0.2">
      <c r="A445" s="85">
        <v>5021</v>
      </c>
      <c r="B445" s="85" t="s">
        <v>892</v>
      </c>
      <c r="C445" s="85" t="s">
        <v>893</v>
      </c>
      <c r="D445" s="85" t="s">
        <v>106</v>
      </c>
      <c r="E445" s="85" t="s">
        <v>86</v>
      </c>
      <c r="F445" s="85" t="s">
        <v>86</v>
      </c>
      <c r="G445" s="85">
        <v>455824</v>
      </c>
      <c r="H445" s="85">
        <v>8435924743</v>
      </c>
      <c r="I445" s="86" t="s">
        <v>67</v>
      </c>
      <c r="J445" s="85">
        <v>1030838</v>
      </c>
      <c r="K445" s="86" t="s">
        <v>72</v>
      </c>
      <c r="L445" s="86" t="s">
        <v>73</v>
      </c>
      <c r="M445" s="87">
        <v>23758</v>
      </c>
      <c r="N445" s="87">
        <v>35442</v>
      </c>
      <c r="O445" s="102">
        <f t="shared" si="72"/>
        <v>0.67033463122848602</v>
      </c>
      <c r="P445" s="91">
        <f t="shared" si="73"/>
        <v>23758.000000000004</v>
      </c>
      <c r="Q445" s="92">
        <f t="shared" si="74"/>
        <v>0</v>
      </c>
      <c r="R445" s="93">
        <f t="shared" si="75"/>
        <v>1.3777328547279134E-3</v>
      </c>
      <c r="S445" s="94">
        <f t="shared" si="76"/>
        <v>0</v>
      </c>
      <c r="T445" s="95">
        <f t="shared" si="77"/>
        <v>225240.58</v>
      </c>
      <c r="U445" s="95">
        <f t="shared" si="78"/>
        <v>337860.88</v>
      </c>
      <c r="V445" s="95">
        <f t="shared" si="79"/>
        <v>0</v>
      </c>
      <c r="W445" s="96">
        <f t="shared" si="80"/>
        <v>563101.46</v>
      </c>
      <c r="X445" s="89"/>
      <c r="Y445" s="97">
        <f t="shared" si="81"/>
        <v>0</v>
      </c>
      <c r="Z445" s="97">
        <f t="shared" si="82"/>
        <v>0</v>
      </c>
      <c r="AA445" s="97">
        <f t="shared" si="83"/>
        <v>0</v>
      </c>
    </row>
    <row r="446" spans="1:27" s="18" customFormat="1" ht="26.1" customHeight="1" x14ac:dyDescent="0.2">
      <c r="A446" s="85">
        <v>5022</v>
      </c>
      <c r="B446" s="85" t="s">
        <v>894</v>
      </c>
      <c r="C446" s="85" t="s">
        <v>483</v>
      </c>
      <c r="D446" s="85" t="s">
        <v>65</v>
      </c>
      <c r="E446" s="85" t="s">
        <v>895</v>
      </c>
      <c r="F446" s="85" t="s">
        <v>80</v>
      </c>
      <c r="G446" s="85">
        <v>455797</v>
      </c>
      <c r="H446" s="85">
        <v>1205884749</v>
      </c>
      <c r="I446" s="86" t="s">
        <v>67</v>
      </c>
      <c r="J446" s="85">
        <v>1029932</v>
      </c>
      <c r="K446" s="86" t="s">
        <v>72</v>
      </c>
      <c r="L446" s="86" t="s">
        <v>73</v>
      </c>
      <c r="M446" s="87">
        <v>35480</v>
      </c>
      <c r="N446" s="87">
        <v>45252</v>
      </c>
      <c r="O446" s="102">
        <f t="shared" si="72"/>
        <v>0.78405374348095114</v>
      </c>
      <c r="P446" s="91">
        <f t="shared" si="73"/>
        <v>35480</v>
      </c>
      <c r="Q446" s="92">
        <f t="shared" si="74"/>
        <v>2.6083471066085579E-3</v>
      </c>
      <c r="R446" s="93">
        <f t="shared" si="75"/>
        <v>2.0574948095692549E-3</v>
      </c>
      <c r="S446" s="94">
        <f t="shared" si="76"/>
        <v>1240031.69</v>
      </c>
      <c r="T446" s="95">
        <f t="shared" si="77"/>
        <v>336372.42</v>
      </c>
      <c r="U446" s="95">
        <f t="shared" si="78"/>
        <v>504558.63</v>
      </c>
      <c r="V446" s="95">
        <f t="shared" si="79"/>
        <v>459069.09</v>
      </c>
      <c r="W446" s="96">
        <f t="shared" si="80"/>
        <v>2540031.8299999996</v>
      </c>
      <c r="X446" s="89"/>
      <c r="Y446" s="97">
        <f t="shared" si="81"/>
        <v>608742.82999999996</v>
      </c>
      <c r="Z446" s="97">
        <f t="shared" si="82"/>
        <v>608742.82999999996</v>
      </c>
      <c r="AA446" s="97">
        <f t="shared" si="83"/>
        <v>1217485.6599999999</v>
      </c>
    </row>
    <row r="447" spans="1:27" s="18" customFormat="1" ht="26.1" customHeight="1" x14ac:dyDescent="0.2">
      <c r="A447" s="85">
        <v>5023</v>
      </c>
      <c r="B447" s="85" t="s">
        <v>896</v>
      </c>
      <c r="C447" s="85" t="s">
        <v>71</v>
      </c>
      <c r="D447" s="85" t="s">
        <v>65</v>
      </c>
      <c r="E447" s="85" t="s">
        <v>897</v>
      </c>
      <c r="F447" s="85" t="s">
        <v>155</v>
      </c>
      <c r="G447" s="85">
        <v>675709</v>
      </c>
      <c r="H447" s="85">
        <v>1720544786</v>
      </c>
      <c r="I447" s="86" t="s">
        <v>67</v>
      </c>
      <c r="J447" s="85">
        <v>1030339</v>
      </c>
      <c r="K447" s="86" t="s">
        <v>72</v>
      </c>
      <c r="L447" s="86" t="s">
        <v>201</v>
      </c>
      <c r="M447" s="87">
        <v>4355</v>
      </c>
      <c r="N447" s="87">
        <v>6780</v>
      </c>
      <c r="O447" s="102">
        <f t="shared" si="72"/>
        <v>0.64233038348082594</v>
      </c>
      <c r="P447" s="91">
        <f t="shared" si="73"/>
        <v>17661.944444444442</v>
      </c>
      <c r="Q447" s="92">
        <f t="shared" si="74"/>
        <v>1.2984352223435105E-3</v>
      </c>
      <c r="R447" s="93">
        <f t="shared" si="75"/>
        <v>1.0242209419770287E-3</v>
      </c>
      <c r="S447" s="94">
        <f t="shared" si="76"/>
        <v>617287.79</v>
      </c>
      <c r="T447" s="95">
        <f t="shared" si="77"/>
        <v>167446.19</v>
      </c>
      <c r="U447" s="95">
        <f t="shared" si="78"/>
        <v>251169.29</v>
      </c>
      <c r="V447" s="95">
        <f t="shared" si="79"/>
        <v>228524.6</v>
      </c>
      <c r="W447" s="96">
        <f t="shared" si="80"/>
        <v>1264427.8700000001</v>
      </c>
      <c r="X447" s="89"/>
      <c r="Y447" s="97">
        <f t="shared" si="81"/>
        <v>303032.19</v>
      </c>
      <c r="Z447" s="97">
        <f t="shared" si="82"/>
        <v>303032.19</v>
      </c>
      <c r="AA447" s="97">
        <f t="shared" si="83"/>
        <v>606064.38</v>
      </c>
    </row>
    <row r="448" spans="1:27" s="18" customFormat="1" ht="26.1" customHeight="1" x14ac:dyDescent="0.2">
      <c r="A448" s="85">
        <v>5024</v>
      </c>
      <c r="B448" s="85" t="s">
        <v>898</v>
      </c>
      <c r="C448" s="85" t="s">
        <v>899</v>
      </c>
      <c r="D448" s="85" t="s">
        <v>65</v>
      </c>
      <c r="E448" s="85" t="s">
        <v>900</v>
      </c>
      <c r="F448" s="85" t="s">
        <v>80</v>
      </c>
      <c r="G448" s="85"/>
      <c r="H448" s="85">
        <v>1629181565</v>
      </c>
      <c r="I448" s="86" t="s">
        <v>67</v>
      </c>
      <c r="J448" s="85">
        <v>502401</v>
      </c>
      <c r="K448" s="86" t="s">
        <v>87</v>
      </c>
      <c r="L448" s="86" t="s">
        <v>88</v>
      </c>
      <c r="M448" s="87">
        <v>8346</v>
      </c>
      <c r="N448" s="87">
        <v>9433</v>
      </c>
      <c r="O448" s="102">
        <f t="shared" si="72"/>
        <v>0.88476624615710797</v>
      </c>
      <c r="P448" s="91">
        <f t="shared" si="73"/>
        <v>8346</v>
      </c>
      <c r="Q448" s="92">
        <f t="shared" si="74"/>
        <v>6.1356440112049113E-4</v>
      </c>
      <c r="R448" s="93">
        <f t="shared" si="75"/>
        <v>4.8398680046970132E-4</v>
      </c>
      <c r="S448" s="94">
        <f t="shared" si="76"/>
        <v>291694.03999999998</v>
      </c>
      <c r="T448" s="95">
        <f t="shared" si="77"/>
        <v>79125.259999999995</v>
      </c>
      <c r="U448" s="95">
        <f t="shared" si="78"/>
        <v>118687.89</v>
      </c>
      <c r="V448" s="95">
        <f t="shared" si="79"/>
        <v>107987.33</v>
      </c>
      <c r="W448" s="96">
        <f t="shared" si="80"/>
        <v>597494.52</v>
      </c>
      <c r="X448" s="89"/>
      <c r="Y448" s="97">
        <f t="shared" si="81"/>
        <v>143195.26</v>
      </c>
      <c r="Z448" s="97">
        <f t="shared" si="82"/>
        <v>143195.26</v>
      </c>
      <c r="AA448" s="97">
        <f t="shared" si="83"/>
        <v>286390.52</v>
      </c>
    </row>
    <row r="449" spans="1:27" s="18" customFormat="1" ht="26.1" customHeight="1" x14ac:dyDescent="0.2">
      <c r="A449" s="85">
        <v>5031</v>
      </c>
      <c r="B449" s="85" t="s">
        <v>901</v>
      </c>
      <c r="C449" s="85" t="s">
        <v>140</v>
      </c>
      <c r="D449" s="85" t="s">
        <v>65</v>
      </c>
      <c r="E449" s="85" t="s">
        <v>103</v>
      </c>
      <c r="F449" s="85" t="s">
        <v>103</v>
      </c>
      <c r="G449" s="85">
        <v>455835</v>
      </c>
      <c r="H449" s="85">
        <v>1477674968</v>
      </c>
      <c r="I449" s="86" t="s">
        <v>67</v>
      </c>
      <c r="J449" s="85">
        <v>1028814</v>
      </c>
      <c r="K449" s="86" t="s">
        <v>68</v>
      </c>
      <c r="L449" s="86" t="s">
        <v>69</v>
      </c>
      <c r="M449" s="87">
        <v>23895</v>
      </c>
      <c r="N449" s="87">
        <v>31242</v>
      </c>
      <c r="O449" s="102">
        <f t="shared" si="72"/>
        <v>0.76483579796427881</v>
      </c>
      <c r="P449" s="91">
        <f t="shared" si="73"/>
        <v>23895</v>
      </c>
      <c r="Q449" s="92">
        <f t="shared" si="74"/>
        <v>1.7566644338334694E-3</v>
      </c>
      <c r="R449" s="93">
        <f t="shared" si="75"/>
        <v>1.3856775218336343E-3</v>
      </c>
      <c r="S449" s="94">
        <f t="shared" si="76"/>
        <v>835134.08</v>
      </c>
      <c r="T449" s="95">
        <f t="shared" si="77"/>
        <v>226539.43</v>
      </c>
      <c r="U449" s="95">
        <f t="shared" si="78"/>
        <v>339809.14</v>
      </c>
      <c r="V449" s="95">
        <f t="shared" si="79"/>
        <v>309172.94</v>
      </c>
      <c r="W449" s="96">
        <f t="shared" si="80"/>
        <v>1710655.5899999999</v>
      </c>
      <c r="X449" s="89"/>
      <c r="Y449" s="97">
        <f t="shared" si="81"/>
        <v>409974.91</v>
      </c>
      <c r="Z449" s="97">
        <f t="shared" si="82"/>
        <v>409974.91</v>
      </c>
      <c r="AA449" s="97">
        <f t="shared" si="83"/>
        <v>819949.82</v>
      </c>
    </row>
    <row r="450" spans="1:27" s="18" customFormat="1" ht="26.1" customHeight="1" x14ac:dyDescent="0.2">
      <c r="A450" s="85">
        <v>5032</v>
      </c>
      <c r="B450" s="85" t="s">
        <v>902</v>
      </c>
      <c r="C450" s="85" t="s">
        <v>483</v>
      </c>
      <c r="D450" s="85" t="s">
        <v>65</v>
      </c>
      <c r="E450" s="85" t="s">
        <v>195</v>
      </c>
      <c r="F450" s="85" t="s">
        <v>195</v>
      </c>
      <c r="G450" s="85">
        <v>675363</v>
      </c>
      <c r="H450" s="85">
        <v>1134240427</v>
      </c>
      <c r="I450" s="86" t="s">
        <v>67</v>
      </c>
      <c r="J450" s="85">
        <v>1027203</v>
      </c>
      <c r="K450" s="86" t="s">
        <v>68</v>
      </c>
      <c r="L450" s="86" t="s">
        <v>69</v>
      </c>
      <c r="M450" s="87">
        <v>15454</v>
      </c>
      <c r="N450" s="87">
        <v>19709</v>
      </c>
      <c r="O450" s="102">
        <f t="shared" ref="O450:O513" si="84">M450/N450</f>
        <v>0.78410878278958851</v>
      </c>
      <c r="P450" s="91">
        <f t="shared" ref="P450:P513" si="85">IFERROR((M450/(L450-K450)*365),0)</f>
        <v>15454</v>
      </c>
      <c r="Q450" s="92">
        <f t="shared" ref="Q450:Q513" si="86">IF(D450="NSGO",P450/Q$4,0)</f>
        <v>1.1361160142482709E-3</v>
      </c>
      <c r="R450" s="93">
        <f t="shared" ref="R450:R513" si="87">P450/R$4</f>
        <v>8.9618164563368846E-4</v>
      </c>
      <c r="S450" s="94">
        <f t="shared" ref="S450:S513" si="88">IF(Q450&gt;0,ROUND($S$4*Q450,2),0)</f>
        <v>540119.78</v>
      </c>
      <c r="T450" s="95">
        <f t="shared" ref="T450:T513" si="89">IF(R450&gt;0,ROUND($T$4*R450,2),0)</f>
        <v>146513.51</v>
      </c>
      <c r="U450" s="95">
        <f t="shared" ref="U450:U513" si="90">IF(R450&gt;0,ROUND($U$4*R450,2),0)</f>
        <v>219770.27</v>
      </c>
      <c r="V450" s="95">
        <f t="shared" ref="V450:V513" si="91">IF(Q450&gt;0,ROUND($V$4*Q450,2),0)</f>
        <v>199956.42</v>
      </c>
      <c r="W450" s="96">
        <f t="shared" ref="W450:W513" si="92">S450+T450+U450+V450</f>
        <v>1106359.98</v>
      </c>
      <c r="X450" s="89"/>
      <c r="Y450" s="97">
        <f t="shared" ref="Y450:Y513" si="93">IF($D450="NSGO",ROUND($Q450*$Y$4,2),0)</f>
        <v>265149.71000000002</v>
      </c>
      <c r="Z450" s="97">
        <f t="shared" ref="Z450:Z513" si="94">IF($D450="NSGO",ROUND($Q450*$Z$4,2),0)</f>
        <v>265149.71000000002</v>
      </c>
      <c r="AA450" s="97">
        <f t="shared" ref="AA450:AA513" si="95">SUM(Y450:Z450)</f>
        <v>530299.42000000004</v>
      </c>
    </row>
    <row r="451" spans="1:27" s="18" customFormat="1" ht="26.1" customHeight="1" x14ac:dyDescent="0.2">
      <c r="A451" s="85">
        <v>5033</v>
      </c>
      <c r="B451" s="85" t="s">
        <v>903</v>
      </c>
      <c r="C451" s="85" t="s">
        <v>124</v>
      </c>
      <c r="D451" s="85" t="s">
        <v>65</v>
      </c>
      <c r="E451" s="85" t="s">
        <v>125</v>
      </c>
      <c r="F451" s="85" t="s">
        <v>80</v>
      </c>
      <c r="G451" s="85">
        <v>675330</v>
      </c>
      <c r="H451" s="85">
        <v>1447811021</v>
      </c>
      <c r="I451" s="86" t="s">
        <v>81</v>
      </c>
      <c r="J451" s="85">
        <v>1030627</v>
      </c>
      <c r="K451" s="86" t="s">
        <v>68</v>
      </c>
      <c r="L451" s="86" t="s">
        <v>69</v>
      </c>
      <c r="M451" s="87">
        <v>21928</v>
      </c>
      <c r="N451" s="87">
        <v>32250</v>
      </c>
      <c r="O451" s="102">
        <f t="shared" si="84"/>
        <v>0.67993798449612408</v>
      </c>
      <c r="P451" s="91">
        <f t="shared" si="85"/>
        <v>21928</v>
      </c>
      <c r="Q451" s="92">
        <f t="shared" si="86"/>
        <v>1.61205849362211E-3</v>
      </c>
      <c r="R451" s="93">
        <f t="shared" si="87"/>
        <v>1.2716106590821483E-3</v>
      </c>
      <c r="S451" s="94">
        <f t="shared" si="88"/>
        <v>766387.12</v>
      </c>
      <c r="T451" s="95">
        <f t="shared" si="89"/>
        <v>207891.05</v>
      </c>
      <c r="U451" s="95">
        <f t="shared" si="90"/>
        <v>311836.57</v>
      </c>
      <c r="V451" s="95">
        <f t="shared" si="91"/>
        <v>283722.28999999998</v>
      </c>
      <c r="W451" s="96">
        <f t="shared" si="92"/>
        <v>1569837.03</v>
      </c>
      <c r="X451" s="89"/>
      <c r="Y451" s="97">
        <f t="shared" si="93"/>
        <v>376226.4</v>
      </c>
      <c r="Z451" s="97">
        <f t="shared" si="94"/>
        <v>376226.4</v>
      </c>
      <c r="AA451" s="97">
        <f t="shared" si="95"/>
        <v>752452.8</v>
      </c>
    </row>
    <row r="452" spans="1:27" s="18" customFormat="1" ht="26.1" customHeight="1" x14ac:dyDescent="0.2">
      <c r="A452" s="85">
        <v>5034</v>
      </c>
      <c r="B452" s="85" t="s">
        <v>904</v>
      </c>
      <c r="C452" s="85" t="s">
        <v>905</v>
      </c>
      <c r="D452" s="85" t="s">
        <v>106</v>
      </c>
      <c r="E452" s="85" t="s">
        <v>543</v>
      </c>
      <c r="F452" s="85" t="s">
        <v>100</v>
      </c>
      <c r="G452" s="85">
        <v>675217</v>
      </c>
      <c r="H452" s="85">
        <v>8252629086</v>
      </c>
      <c r="I452" s="86" t="s">
        <v>67</v>
      </c>
      <c r="J452" s="85">
        <v>1029569</v>
      </c>
      <c r="K452" s="86" t="s">
        <v>72</v>
      </c>
      <c r="L452" s="86" t="s">
        <v>73</v>
      </c>
      <c r="M452" s="87">
        <v>16206</v>
      </c>
      <c r="N452" s="87">
        <v>20202</v>
      </c>
      <c r="O452" s="102">
        <f t="shared" si="84"/>
        <v>0.80219780219780223</v>
      </c>
      <c r="P452" s="91">
        <f t="shared" si="85"/>
        <v>16206</v>
      </c>
      <c r="Q452" s="92">
        <f t="shared" si="86"/>
        <v>0</v>
      </c>
      <c r="R452" s="93">
        <f t="shared" si="87"/>
        <v>9.3979032930888802E-4</v>
      </c>
      <c r="S452" s="94">
        <f t="shared" si="88"/>
        <v>0</v>
      </c>
      <c r="T452" s="95">
        <f t="shared" si="89"/>
        <v>153642.94</v>
      </c>
      <c r="U452" s="95">
        <f t="shared" si="90"/>
        <v>230464.41</v>
      </c>
      <c r="V452" s="95">
        <f t="shared" si="91"/>
        <v>0</v>
      </c>
      <c r="W452" s="96">
        <f t="shared" si="92"/>
        <v>384107.35</v>
      </c>
      <c r="X452" s="89"/>
      <c r="Y452" s="97">
        <f t="shared" si="93"/>
        <v>0</v>
      </c>
      <c r="Z452" s="97">
        <f t="shared" si="94"/>
        <v>0</v>
      </c>
      <c r="AA452" s="97">
        <f t="shared" si="95"/>
        <v>0</v>
      </c>
    </row>
    <row r="453" spans="1:27" s="18" customFormat="1" ht="26.1" customHeight="1" x14ac:dyDescent="0.2">
      <c r="A453" s="85">
        <v>5035</v>
      </c>
      <c r="B453" s="85" t="s">
        <v>906</v>
      </c>
      <c r="C453" s="85" t="s">
        <v>159</v>
      </c>
      <c r="D453" s="85" t="s">
        <v>65</v>
      </c>
      <c r="E453" s="85" t="s">
        <v>294</v>
      </c>
      <c r="F453" s="85" t="s">
        <v>76</v>
      </c>
      <c r="G453" s="85">
        <v>676264</v>
      </c>
      <c r="H453" s="85">
        <v>7603394622</v>
      </c>
      <c r="I453" s="86" t="s">
        <v>67</v>
      </c>
      <c r="J453" s="85">
        <v>1028534</v>
      </c>
      <c r="K453" s="86" t="s">
        <v>72</v>
      </c>
      <c r="L453" s="86" t="s">
        <v>73</v>
      </c>
      <c r="M453" s="87">
        <v>24397</v>
      </c>
      <c r="N453" s="87">
        <v>29533</v>
      </c>
      <c r="O453" s="102">
        <f t="shared" si="84"/>
        <v>0.82609284529170757</v>
      </c>
      <c r="P453" s="91">
        <f t="shared" si="85"/>
        <v>24397</v>
      </c>
      <c r="Q453" s="92">
        <f t="shared" si="86"/>
        <v>1.7935694577206592E-3</v>
      </c>
      <c r="R453" s="93">
        <f t="shared" si="87"/>
        <v>1.414788637797664E-3</v>
      </c>
      <c r="S453" s="94">
        <f t="shared" si="88"/>
        <v>852679.06</v>
      </c>
      <c r="T453" s="95">
        <f t="shared" si="89"/>
        <v>231298.7</v>
      </c>
      <c r="U453" s="95">
        <f t="shared" si="90"/>
        <v>346948.05</v>
      </c>
      <c r="V453" s="95">
        <f t="shared" si="91"/>
        <v>315668.21999999997</v>
      </c>
      <c r="W453" s="96">
        <f t="shared" si="92"/>
        <v>1746594.03</v>
      </c>
      <c r="X453" s="89"/>
      <c r="Y453" s="97">
        <f t="shared" si="93"/>
        <v>418587.9</v>
      </c>
      <c r="Z453" s="97">
        <f t="shared" si="94"/>
        <v>418587.9</v>
      </c>
      <c r="AA453" s="97">
        <f t="shared" si="95"/>
        <v>837175.8</v>
      </c>
    </row>
    <row r="454" spans="1:27" s="18" customFormat="1" ht="26.1" customHeight="1" x14ac:dyDescent="0.2">
      <c r="A454" s="85">
        <v>5037</v>
      </c>
      <c r="B454" s="85" t="s">
        <v>907</v>
      </c>
      <c r="C454" s="85" t="s">
        <v>78</v>
      </c>
      <c r="D454" s="85" t="s">
        <v>65</v>
      </c>
      <c r="E454" s="85" t="s">
        <v>206</v>
      </c>
      <c r="F454" s="85" t="s">
        <v>100</v>
      </c>
      <c r="G454" s="85">
        <v>675981</v>
      </c>
      <c r="H454" s="85">
        <v>1053876771</v>
      </c>
      <c r="I454" s="86" t="s">
        <v>67</v>
      </c>
      <c r="J454" s="85">
        <v>1030377</v>
      </c>
      <c r="K454" s="86" t="s">
        <v>72</v>
      </c>
      <c r="L454" s="86" t="s">
        <v>73</v>
      </c>
      <c r="M454" s="87">
        <v>8545</v>
      </c>
      <c r="N454" s="87">
        <v>14697</v>
      </c>
      <c r="O454" s="102">
        <f t="shared" si="84"/>
        <v>0.58141117234809825</v>
      </c>
      <c r="P454" s="91">
        <f t="shared" si="85"/>
        <v>8545</v>
      </c>
      <c r="Q454" s="92">
        <f t="shared" si="86"/>
        <v>6.2819408190445685E-4</v>
      </c>
      <c r="R454" s="93">
        <f t="shared" si="87"/>
        <v>4.9552686436779266E-4</v>
      </c>
      <c r="S454" s="94">
        <f t="shared" si="88"/>
        <v>298649.12</v>
      </c>
      <c r="T454" s="95">
        <f t="shared" si="89"/>
        <v>81011.899999999994</v>
      </c>
      <c r="U454" s="95">
        <f t="shared" si="90"/>
        <v>121517.85</v>
      </c>
      <c r="V454" s="95">
        <f t="shared" si="91"/>
        <v>110562.16</v>
      </c>
      <c r="W454" s="96">
        <f t="shared" si="92"/>
        <v>611741.03</v>
      </c>
      <c r="X454" s="89"/>
      <c r="Y454" s="97">
        <f t="shared" si="93"/>
        <v>146609.57</v>
      </c>
      <c r="Z454" s="97">
        <f t="shared" si="94"/>
        <v>146609.57</v>
      </c>
      <c r="AA454" s="97">
        <f t="shared" si="95"/>
        <v>293219.14</v>
      </c>
    </row>
    <row r="455" spans="1:27" s="18" customFormat="1" ht="26.1" customHeight="1" x14ac:dyDescent="0.2">
      <c r="A455" s="85">
        <v>5039</v>
      </c>
      <c r="B455" s="85" t="s">
        <v>908</v>
      </c>
      <c r="C455" s="85" t="s">
        <v>85</v>
      </c>
      <c r="D455" s="85" t="s">
        <v>65</v>
      </c>
      <c r="E455" s="85" t="s">
        <v>182</v>
      </c>
      <c r="F455" s="85" t="s">
        <v>182</v>
      </c>
      <c r="G455" s="85">
        <v>676321</v>
      </c>
      <c r="H455" s="85">
        <v>1407127384</v>
      </c>
      <c r="I455" s="86" t="s">
        <v>67</v>
      </c>
      <c r="J455" s="85">
        <v>1026541</v>
      </c>
      <c r="K455" s="86" t="s">
        <v>87</v>
      </c>
      <c r="L455" s="86" t="s">
        <v>88</v>
      </c>
      <c r="M455" s="87">
        <v>25037</v>
      </c>
      <c r="N455" s="87">
        <v>37804</v>
      </c>
      <c r="O455" s="102">
        <f t="shared" si="84"/>
        <v>0.66228441434768803</v>
      </c>
      <c r="P455" s="91">
        <f t="shared" si="85"/>
        <v>25037</v>
      </c>
      <c r="Q455" s="92">
        <f t="shared" si="86"/>
        <v>1.8406196873776343E-3</v>
      </c>
      <c r="R455" s="93">
        <f t="shared" si="87"/>
        <v>1.4519024111382592E-3</v>
      </c>
      <c r="S455" s="94">
        <f t="shared" si="88"/>
        <v>875047.16</v>
      </c>
      <c r="T455" s="95">
        <f t="shared" si="89"/>
        <v>237366.3</v>
      </c>
      <c r="U455" s="95">
        <f t="shared" si="90"/>
        <v>356049.45</v>
      </c>
      <c r="V455" s="95">
        <f t="shared" si="91"/>
        <v>323949.06</v>
      </c>
      <c r="W455" s="96">
        <f t="shared" si="92"/>
        <v>1792411.97</v>
      </c>
      <c r="X455" s="89"/>
      <c r="Y455" s="97">
        <f t="shared" si="93"/>
        <v>429568.61</v>
      </c>
      <c r="Z455" s="97">
        <f t="shared" si="94"/>
        <v>429568.61</v>
      </c>
      <c r="AA455" s="97">
        <f t="shared" si="95"/>
        <v>859137.22</v>
      </c>
    </row>
    <row r="456" spans="1:27" s="18" customFormat="1" ht="26.1" customHeight="1" x14ac:dyDescent="0.2">
      <c r="A456" s="85">
        <v>5040</v>
      </c>
      <c r="B456" s="85" t="s">
        <v>909</v>
      </c>
      <c r="C456" s="85" t="s">
        <v>255</v>
      </c>
      <c r="D456" s="85" t="s">
        <v>65</v>
      </c>
      <c r="E456" s="85" t="s">
        <v>910</v>
      </c>
      <c r="F456" s="85" t="s">
        <v>80</v>
      </c>
      <c r="G456" s="85">
        <v>675055</v>
      </c>
      <c r="H456" s="85">
        <v>7512283494</v>
      </c>
      <c r="I456" s="86" t="s">
        <v>67</v>
      </c>
      <c r="J456" s="85">
        <v>1026206</v>
      </c>
      <c r="K456" s="86" t="s">
        <v>68</v>
      </c>
      <c r="L456" s="86" t="s">
        <v>69</v>
      </c>
      <c r="M456" s="87">
        <v>13560</v>
      </c>
      <c r="N456" s="87">
        <v>17543</v>
      </c>
      <c r="O456" s="102">
        <f t="shared" si="84"/>
        <v>0.77295787493587187</v>
      </c>
      <c r="P456" s="91">
        <f t="shared" si="85"/>
        <v>13560.000000000002</v>
      </c>
      <c r="Q456" s="92">
        <f t="shared" si="86"/>
        <v>9.968767408571604E-4</v>
      </c>
      <c r="R456" s="93">
        <f t="shared" si="87"/>
        <v>7.8634807265386423E-4</v>
      </c>
      <c r="S456" s="94">
        <f t="shared" si="88"/>
        <v>473924.17</v>
      </c>
      <c r="T456" s="95">
        <f t="shared" si="89"/>
        <v>128557.22</v>
      </c>
      <c r="U456" s="95">
        <f t="shared" si="90"/>
        <v>192835.82</v>
      </c>
      <c r="V456" s="95">
        <f t="shared" si="91"/>
        <v>175450.31</v>
      </c>
      <c r="W456" s="96">
        <f t="shared" si="92"/>
        <v>970767.52</v>
      </c>
      <c r="X456" s="89"/>
      <c r="Y456" s="97">
        <f t="shared" si="93"/>
        <v>232653.69</v>
      </c>
      <c r="Z456" s="97">
        <f t="shared" si="94"/>
        <v>232653.69</v>
      </c>
      <c r="AA456" s="97">
        <f t="shared" si="95"/>
        <v>465307.38</v>
      </c>
    </row>
    <row r="457" spans="1:27" s="18" customFormat="1" ht="26.1" customHeight="1" x14ac:dyDescent="0.2">
      <c r="A457" s="85">
        <v>5041</v>
      </c>
      <c r="B457" s="85" t="s">
        <v>911</v>
      </c>
      <c r="C457" s="85" t="s">
        <v>124</v>
      </c>
      <c r="D457" s="85" t="s">
        <v>65</v>
      </c>
      <c r="E457" s="85" t="s">
        <v>103</v>
      </c>
      <c r="F457" s="85" t="s">
        <v>103</v>
      </c>
      <c r="G457" s="85">
        <v>676029</v>
      </c>
      <c r="H457" s="85">
        <v>1851752729</v>
      </c>
      <c r="I457" s="86" t="s">
        <v>67</v>
      </c>
      <c r="J457" s="85">
        <v>1028683</v>
      </c>
      <c r="K457" s="86" t="s">
        <v>111</v>
      </c>
      <c r="L457" s="86" t="s">
        <v>112</v>
      </c>
      <c r="M457" s="87">
        <v>21518</v>
      </c>
      <c r="N457" s="87">
        <v>31429</v>
      </c>
      <c r="O457" s="102">
        <f t="shared" si="84"/>
        <v>0.68465430016863404</v>
      </c>
      <c r="P457" s="91">
        <f t="shared" si="85"/>
        <v>21518</v>
      </c>
      <c r="Q457" s="92">
        <f t="shared" si="86"/>
        <v>1.5819169402481101E-3</v>
      </c>
      <c r="R457" s="93">
        <f t="shared" si="87"/>
        <v>1.2478346480358294E-3</v>
      </c>
      <c r="S457" s="94">
        <f t="shared" si="88"/>
        <v>752057.55</v>
      </c>
      <c r="T457" s="95">
        <f t="shared" si="89"/>
        <v>204003.99</v>
      </c>
      <c r="U457" s="95">
        <f t="shared" si="90"/>
        <v>306005.99</v>
      </c>
      <c r="V457" s="95">
        <f t="shared" si="91"/>
        <v>278417.38</v>
      </c>
      <c r="W457" s="96">
        <f t="shared" si="92"/>
        <v>1540484.9100000001</v>
      </c>
      <c r="X457" s="89"/>
      <c r="Y457" s="97">
        <f t="shared" si="93"/>
        <v>369191.89</v>
      </c>
      <c r="Z457" s="97">
        <f t="shared" si="94"/>
        <v>369191.89</v>
      </c>
      <c r="AA457" s="97">
        <f t="shared" si="95"/>
        <v>738383.78</v>
      </c>
    </row>
    <row r="458" spans="1:27" s="18" customFormat="1" ht="26.1" customHeight="1" x14ac:dyDescent="0.2">
      <c r="A458" s="85">
        <v>5042</v>
      </c>
      <c r="B458" s="85" t="s">
        <v>912</v>
      </c>
      <c r="C458" s="85" t="s">
        <v>109</v>
      </c>
      <c r="D458" s="85" t="s">
        <v>65</v>
      </c>
      <c r="E458" s="85" t="s">
        <v>670</v>
      </c>
      <c r="F458" s="85" t="s">
        <v>195</v>
      </c>
      <c r="G458" s="85">
        <v>675396</v>
      </c>
      <c r="H458" s="85">
        <v>1598886947</v>
      </c>
      <c r="I458" s="86" t="s">
        <v>67</v>
      </c>
      <c r="J458" s="85">
        <v>1026582</v>
      </c>
      <c r="K458" s="86" t="s">
        <v>111</v>
      </c>
      <c r="L458" s="86" t="s">
        <v>112</v>
      </c>
      <c r="M458" s="87">
        <v>24148</v>
      </c>
      <c r="N458" s="87">
        <v>27575</v>
      </c>
      <c r="O458" s="102">
        <f t="shared" si="84"/>
        <v>0.8757207615593835</v>
      </c>
      <c r="P458" s="91">
        <f t="shared" si="85"/>
        <v>24148</v>
      </c>
      <c r="Q458" s="92">
        <f t="shared" si="86"/>
        <v>1.7752639777447424E-3</v>
      </c>
      <c r="R458" s="93">
        <f t="shared" si="87"/>
        <v>1.4003490603573384E-3</v>
      </c>
      <c r="S458" s="94">
        <f t="shared" si="88"/>
        <v>843976.47</v>
      </c>
      <c r="T458" s="95">
        <f t="shared" si="89"/>
        <v>228938.03</v>
      </c>
      <c r="U458" s="95">
        <f t="shared" si="90"/>
        <v>343407.04</v>
      </c>
      <c r="V458" s="95">
        <f t="shared" si="91"/>
        <v>312446.46000000002</v>
      </c>
      <c r="W458" s="96">
        <f t="shared" si="92"/>
        <v>1728768</v>
      </c>
      <c r="X458" s="89"/>
      <c r="Y458" s="97">
        <f t="shared" si="93"/>
        <v>414315.72</v>
      </c>
      <c r="Z458" s="97">
        <f t="shared" si="94"/>
        <v>414315.72</v>
      </c>
      <c r="AA458" s="97">
        <f t="shared" si="95"/>
        <v>828631.44</v>
      </c>
    </row>
    <row r="459" spans="1:27" s="18" customFormat="1" ht="26.1" customHeight="1" x14ac:dyDescent="0.2">
      <c r="A459" s="85">
        <v>5043</v>
      </c>
      <c r="B459" s="85" t="s">
        <v>913</v>
      </c>
      <c r="C459" s="85" t="s">
        <v>914</v>
      </c>
      <c r="D459" s="85" t="s">
        <v>106</v>
      </c>
      <c r="E459" s="85" t="s">
        <v>152</v>
      </c>
      <c r="F459" s="85" t="s">
        <v>100</v>
      </c>
      <c r="G459" s="85">
        <v>675471</v>
      </c>
      <c r="H459" s="85">
        <v>1487253365</v>
      </c>
      <c r="I459" s="86" t="s">
        <v>67</v>
      </c>
      <c r="J459" s="85">
        <v>1004488</v>
      </c>
      <c r="K459" s="86" t="s">
        <v>72</v>
      </c>
      <c r="L459" s="86" t="s">
        <v>73</v>
      </c>
      <c r="M459" s="87">
        <v>698</v>
      </c>
      <c r="N459" s="87">
        <v>1021</v>
      </c>
      <c r="O459" s="102">
        <f t="shared" si="84"/>
        <v>0.68364348677766895</v>
      </c>
      <c r="P459" s="91">
        <f t="shared" si="85"/>
        <v>698</v>
      </c>
      <c r="Q459" s="92">
        <f t="shared" si="86"/>
        <v>0</v>
      </c>
      <c r="R459" s="93">
        <f t="shared" si="87"/>
        <v>4.047720904958681E-5</v>
      </c>
      <c r="S459" s="94">
        <f t="shared" si="88"/>
        <v>0</v>
      </c>
      <c r="T459" s="95">
        <f t="shared" si="89"/>
        <v>6617.47</v>
      </c>
      <c r="U459" s="95">
        <f t="shared" si="90"/>
        <v>9926.2099999999991</v>
      </c>
      <c r="V459" s="95">
        <f t="shared" si="91"/>
        <v>0</v>
      </c>
      <c r="W459" s="96">
        <f t="shared" si="92"/>
        <v>16543.68</v>
      </c>
      <c r="X459" s="89"/>
      <c r="Y459" s="97">
        <f t="shared" si="93"/>
        <v>0</v>
      </c>
      <c r="Z459" s="97">
        <f t="shared" si="94"/>
        <v>0</v>
      </c>
      <c r="AA459" s="97">
        <f t="shared" si="95"/>
        <v>0</v>
      </c>
    </row>
    <row r="460" spans="1:27" s="18" customFormat="1" ht="26.1" customHeight="1" x14ac:dyDescent="0.2">
      <c r="A460" s="85">
        <v>5044</v>
      </c>
      <c r="B460" s="85" t="s">
        <v>915</v>
      </c>
      <c r="C460" s="85" t="s">
        <v>78</v>
      </c>
      <c r="D460" s="85" t="s">
        <v>65</v>
      </c>
      <c r="E460" s="85" t="s">
        <v>916</v>
      </c>
      <c r="F460" s="85" t="s">
        <v>163</v>
      </c>
      <c r="G460" s="85">
        <v>455989</v>
      </c>
      <c r="H460" s="85">
        <v>1780637132</v>
      </c>
      <c r="I460" s="86" t="s">
        <v>67</v>
      </c>
      <c r="J460" s="85">
        <v>1026067</v>
      </c>
      <c r="K460" s="86" t="s">
        <v>68</v>
      </c>
      <c r="L460" s="86" t="s">
        <v>69</v>
      </c>
      <c r="M460" s="87">
        <v>10558</v>
      </c>
      <c r="N460" s="87">
        <v>18661</v>
      </c>
      <c r="O460" s="102">
        <f t="shared" si="84"/>
        <v>0.5657788971652109</v>
      </c>
      <c r="P460" s="91">
        <f t="shared" si="85"/>
        <v>10558</v>
      </c>
      <c r="Q460" s="92">
        <f t="shared" si="86"/>
        <v>7.7618175737241134E-4</v>
      </c>
      <c r="R460" s="93">
        <f t="shared" si="87"/>
        <v>6.1226127957813398E-4</v>
      </c>
      <c r="S460" s="94">
        <f t="shared" si="88"/>
        <v>369003.79</v>
      </c>
      <c r="T460" s="95">
        <f t="shared" si="89"/>
        <v>100096.39</v>
      </c>
      <c r="U460" s="95">
        <f t="shared" si="90"/>
        <v>150144.59</v>
      </c>
      <c r="V460" s="95">
        <f t="shared" si="91"/>
        <v>136607.99</v>
      </c>
      <c r="W460" s="96">
        <f t="shared" si="92"/>
        <v>755852.76</v>
      </c>
      <c r="X460" s="89"/>
      <c r="Y460" s="97">
        <f t="shared" si="93"/>
        <v>181147.32</v>
      </c>
      <c r="Z460" s="97">
        <f t="shared" si="94"/>
        <v>181147.32</v>
      </c>
      <c r="AA460" s="97">
        <f t="shared" si="95"/>
        <v>362294.64</v>
      </c>
    </row>
    <row r="461" spans="1:27" s="18" customFormat="1" ht="26.1" customHeight="1" x14ac:dyDescent="0.2">
      <c r="A461" s="85">
        <v>5045</v>
      </c>
      <c r="B461" s="85" t="s">
        <v>917</v>
      </c>
      <c r="C461" s="85" t="s">
        <v>441</v>
      </c>
      <c r="D461" s="85" t="s">
        <v>65</v>
      </c>
      <c r="E461" s="85" t="s">
        <v>216</v>
      </c>
      <c r="F461" s="85" t="s">
        <v>135</v>
      </c>
      <c r="G461" s="85">
        <v>676044</v>
      </c>
      <c r="H461" s="85">
        <v>7416250136</v>
      </c>
      <c r="I461" s="86" t="s">
        <v>67</v>
      </c>
      <c r="J461" s="85">
        <v>1026523</v>
      </c>
      <c r="K461" s="86" t="s">
        <v>68</v>
      </c>
      <c r="L461" s="86" t="s">
        <v>69</v>
      </c>
      <c r="M461" s="87">
        <v>16999</v>
      </c>
      <c r="N461" s="87">
        <v>26010</v>
      </c>
      <c r="O461" s="102">
        <f t="shared" si="84"/>
        <v>0.65355632449058054</v>
      </c>
      <c r="P461" s="91">
        <f t="shared" si="85"/>
        <v>16999</v>
      </c>
      <c r="Q461" s="92">
        <f t="shared" si="86"/>
        <v>1.2496982092795625E-3</v>
      </c>
      <c r="R461" s="93">
        <f t="shared" si="87"/>
        <v>9.8577661408871938E-4</v>
      </c>
      <c r="S461" s="94">
        <f t="shared" si="88"/>
        <v>594117.78</v>
      </c>
      <c r="T461" s="95">
        <f t="shared" si="89"/>
        <v>161161.07</v>
      </c>
      <c r="U461" s="95">
        <f t="shared" si="90"/>
        <v>241741.6</v>
      </c>
      <c r="V461" s="95">
        <f t="shared" si="91"/>
        <v>219946.88</v>
      </c>
      <c r="W461" s="96">
        <f t="shared" si="92"/>
        <v>1216967.33</v>
      </c>
      <c r="X461" s="89"/>
      <c r="Y461" s="97">
        <f t="shared" si="93"/>
        <v>291657.82</v>
      </c>
      <c r="Z461" s="97">
        <f t="shared" si="94"/>
        <v>291657.82</v>
      </c>
      <c r="AA461" s="97">
        <f t="shared" si="95"/>
        <v>583315.64</v>
      </c>
    </row>
    <row r="462" spans="1:27" s="18" customFormat="1" ht="26.1" customHeight="1" x14ac:dyDescent="0.2">
      <c r="A462" s="85">
        <v>5048</v>
      </c>
      <c r="B462" s="85" t="s">
        <v>918</v>
      </c>
      <c r="C462" s="85" t="s">
        <v>239</v>
      </c>
      <c r="D462" s="85" t="s">
        <v>65</v>
      </c>
      <c r="E462" s="85" t="s">
        <v>76</v>
      </c>
      <c r="F462" s="85" t="s">
        <v>76</v>
      </c>
      <c r="G462" s="85">
        <v>675365</v>
      </c>
      <c r="H462" s="85">
        <v>1003568171</v>
      </c>
      <c r="I462" s="86" t="s">
        <v>67</v>
      </c>
      <c r="J462" s="85">
        <v>504803</v>
      </c>
      <c r="K462" s="86" t="s">
        <v>68</v>
      </c>
      <c r="L462" s="86" t="s">
        <v>69</v>
      </c>
      <c r="M462" s="87">
        <v>30099</v>
      </c>
      <c r="N462" s="87">
        <v>33673</v>
      </c>
      <c r="O462" s="102">
        <f t="shared" si="84"/>
        <v>0.89386155079737473</v>
      </c>
      <c r="P462" s="91">
        <f t="shared" si="85"/>
        <v>30099</v>
      </c>
      <c r="Q462" s="92">
        <f t="shared" si="86"/>
        <v>2.212757597570772E-3</v>
      </c>
      <c r="R462" s="93">
        <f t="shared" si="87"/>
        <v>1.7454491621540307E-3</v>
      </c>
      <c r="S462" s="94">
        <f t="shared" si="88"/>
        <v>1051964.8799999999</v>
      </c>
      <c r="T462" s="95">
        <f t="shared" si="89"/>
        <v>285357.2</v>
      </c>
      <c r="U462" s="95">
        <f t="shared" si="90"/>
        <v>428035.8</v>
      </c>
      <c r="V462" s="95">
        <f t="shared" si="91"/>
        <v>389445.34</v>
      </c>
      <c r="W462" s="96">
        <f t="shared" si="92"/>
        <v>2154803.2199999997</v>
      </c>
      <c r="X462" s="89"/>
      <c r="Y462" s="97">
        <f t="shared" si="93"/>
        <v>516419.12</v>
      </c>
      <c r="Z462" s="97">
        <f t="shared" si="94"/>
        <v>516419.12</v>
      </c>
      <c r="AA462" s="97">
        <f t="shared" si="95"/>
        <v>1032838.24</v>
      </c>
    </row>
    <row r="463" spans="1:27" s="18" customFormat="1" ht="26.1" customHeight="1" x14ac:dyDescent="0.2">
      <c r="A463" s="85">
        <v>5049</v>
      </c>
      <c r="B463" s="85" t="s">
        <v>919</v>
      </c>
      <c r="C463" s="85" t="s">
        <v>78</v>
      </c>
      <c r="D463" s="85" t="s">
        <v>65</v>
      </c>
      <c r="E463" s="85" t="s">
        <v>367</v>
      </c>
      <c r="F463" s="85" t="s">
        <v>80</v>
      </c>
      <c r="G463" s="85">
        <v>675049</v>
      </c>
      <c r="H463" s="85">
        <v>1760470181</v>
      </c>
      <c r="I463" s="86" t="s">
        <v>67</v>
      </c>
      <c r="J463" s="85">
        <v>1026197</v>
      </c>
      <c r="K463" s="86" t="s">
        <v>68</v>
      </c>
      <c r="L463" s="86" t="s">
        <v>69</v>
      </c>
      <c r="M463" s="87">
        <v>8707</v>
      </c>
      <c r="N463" s="87">
        <v>17151</v>
      </c>
      <c r="O463" s="102">
        <f t="shared" si="84"/>
        <v>0.50766719141741001</v>
      </c>
      <c r="P463" s="91">
        <f t="shared" si="85"/>
        <v>8707</v>
      </c>
      <c r="Q463" s="92">
        <f t="shared" si="86"/>
        <v>6.4010367128637864E-4</v>
      </c>
      <c r="R463" s="93">
        <f t="shared" si="87"/>
        <v>5.0492128824463094E-4</v>
      </c>
      <c r="S463" s="94">
        <f t="shared" si="88"/>
        <v>304311.05</v>
      </c>
      <c r="T463" s="95">
        <f t="shared" si="89"/>
        <v>82547.759999999995</v>
      </c>
      <c r="U463" s="95">
        <f t="shared" si="90"/>
        <v>123821.65</v>
      </c>
      <c r="V463" s="95">
        <f t="shared" si="91"/>
        <v>112658.25</v>
      </c>
      <c r="W463" s="96">
        <f t="shared" si="92"/>
        <v>623338.71</v>
      </c>
      <c r="X463" s="89"/>
      <c r="Y463" s="97">
        <f t="shared" si="93"/>
        <v>149389.06</v>
      </c>
      <c r="Z463" s="97">
        <f t="shared" si="94"/>
        <v>149389.06</v>
      </c>
      <c r="AA463" s="97">
        <f t="shared" si="95"/>
        <v>298778.12</v>
      </c>
    </row>
    <row r="464" spans="1:27" s="18" customFormat="1" ht="26.1" customHeight="1" x14ac:dyDescent="0.2">
      <c r="A464" s="85">
        <v>5051</v>
      </c>
      <c r="B464" s="85" t="s">
        <v>920</v>
      </c>
      <c r="C464" s="85" t="s">
        <v>483</v>
      </c>
      <c r="D464" s="85" t="s">
        <v>65</v>
      </c>
      <c r="E464" s="85" t="s">
        <v>86</v>
      </c>
      <c r="F464" s="85" t="s">
        <v>86</v>
      </c>
      <c r="G464" s="85">
        <v>675409</v>
      </c>
      <c r="H464" s="85">
        <v>1467945626</v>
      </c>
      <c r="I464" s="86" t="s">
        <v>67</v>
      </c>
      <c r="J464" s="85">
        <v>1029930</v>
      </c>
      <c r="K464" s="86" t="s">
        <v>72</v>
      </c>
      <c r="L464" s="86" t="s">
        <v>73</v>
      </c>
      <c r="M464" s="87">
        <v>35897</v>
      </c>
      <c r="N464" s="87">
        <v>44466</v>
      </c>
      <c r="O464" s="102">
        <f t="shared" si="84"/>
        <v>0.80729096388251698</v>
      </c>
      <c r="P464" s="91">
        <f t="shared" si="85"/>
        <v>35897</v>
      </c>
      <c r="Q464" s="92">
        <f t="shared" si="86"/>
        <v>2.6390032718694306E-3</v>
      </c>
      <c r="R464" s="93">
        <f t="shared" si="87"/>
        <v>2.0816767525114869E-3</v>
      </c>
      <c r="S464" s="94">
        <f t="shared" si="88"/>
        <v>1254605.9099999999</v>
      </c>
      <c r="T464" s="95">
        <f t="shared" si="89"/>
        <v>340325.84</v>
      </c>
      <c r="U464" s="95">
        <f t="shared" si="90"/>
        <v>510488.76</v>
      </c>
      <c r="V464" s="95">
        <f t="shared" si="91"/>
        <v>464464.58</v>
      </c>
      <c r="W464" s="96">
        <f t="shared" si="92"/>
        <v>2569885.09</v>
      </c>
      <c r="X464" s="89"/>
      <c r="Y464" s="97">
        <f t="shared" si="93"/>
        <v>615897.43999999994</v>
      </c>
      <c r="Z464" s="97">
        <f t="shared" si="94"/>
        <v>615897.43999999994</v>
      </c>
      <c r="AA464" s="97">
        <f t="shared" si="95"/>
        <v>1231794.8799999999</v>
      </c>
    </row>
    <row r="465" spans="1:27" s="18" customFormat="1" ht="26.1" customHeight="1" x14ac:dyDescent="0.2">
      <c r="A465" s="85">
        <v>5052</v>
      </c>
      <c r="B465" s="85" t="s">
        <v>921</v>
      </c>
      <c r="C465" s="85" t="s">
        <v>154</v>
      </c>
      <c r="D465" s="85" t="s">
        <v>65</v>
      </c>
      <c r="E465" s="85" t="s">
        <v>103</v>
      </c>
      <c r="F465" s="85" t="s">
        <v>103</v>
      </c>
      <c r="G465" s="85">
        <v>675905</v>
      </c>
      <c r="H465" s="85">
        <v>1760197081</v>
      </c>
      <c r="I465" s="86" t="s">
        <v>67</v>
      </c>
      <c r="J465" s="85">
        <v>1031004</v>
      </c>
      <c r="K465" s="86" t="s">
        <v>156</v>
      </c>
      <c r="L465" s="86" t="s">
        <v>73</v>
      </c>
      <c r="M465" s="87">
        <v>14912</v>
      </c>
      <c r="N465" s="87">
        <v>21769</v>
      </c>
      <c r="O465" s="102">
        <f t="shared" si="84"/>
        <v>0.6850107951674399</v>
      </c>
      <c r="P465" s="91">
        <f t="shared" si="85"/>
        <v>18576.382252559724</v>
      </c>
      <c r="Q465" s="92">
        <f t="shared" si="86"/>
        <v>1.3656610174667058E-3</v>
      </c>
      <c r="R465" s="93">
        <f t="shared" si="87"/>
        <v>1.0772494381402497E-3</v>
      </c>
      <c r="S465" s="94">
        <f t="shared" si="88"/>
        <v>649247.54</v>
      </c>
      <c r="T465" s="95">
        <f t="shared" si="89"/>
        <v>176115.63</v>
      </c>
      <c r="U465" s="95">
        <f t="shared" si="90"/>
        <v>264173.45</v>
      </c>
      <c r="V465" s="95">
        <f t="shared" si="91"/>
        <v>240356.34</v>
      </c>
      <c r="W465" s="96">
        <f t="shared" si="92"/>
        <v>1329892.9600000002</v>
      </c>
      <c r="X465" s="89"/>
      <c r="Y465" s="97">
        <f t="shared" si="93"/>
        <v>318721.52</v>
      </c>
      <c r="Z465" s="97">
        <f t="shared" si="94"/>
        <v>318721.52</v>
      </c>
      <c r="AA465" s="97">
        <f t="shared" si="95"/>
        <v>637443.04</v>
      </c>
    </row>
    <row r="466" spans="1:27" s="18" customFormat="1" ht="26.1" customHeight="1" x14ac:dyDescent="0.2">
      <c r="A466" s="85">
        <v>5054</v>
      </c>
      <c r="B466" s="85" t="s">
        <v>922</v>
      </c>
      <c r="C466" s="85" t="s">
        <v>923</v>
      </c>
      <c r="D466" s="85" t="s">
        <v>106</v>
      </c>
      <c r="E466" s="85" t="s">
        <v>66</v>
      </c>
      <c r="F466" s="85" t="s">
        <v>66</v>
      </c>
      <c r="G466" s="85">
        <v>675417</v>
      </c>
      <c r="H466" s="85">
        <v>1003051855</v>
      </c>
      <c r="I466" s="86" t="s">
        <v>67</v>
      </c>
      <c r="J466" s="85">
        <v>1016956</v>
      </c>
      <c r="K466" s="86" t="s">
        <v>72</v>
      </c>
      <c r="L466" s="86" t="s">
        <v>73</v>
      </c>
      <c r="M466" s="87">
        <v>14479</v>
      </c>
      <c r="N466" s="87">
        <v>17539</v>
      </c>
      <c r="O466" s="102">
        <f t="shared" si="84"/>
        <v>0.82553167227321966</v>
      </c>
      <c r="P466" s="91">
        <f t="shared" si="85"/>
        <v>14479</v>
      </c>
      <c r="Q466" s="92">
        <f t="shared" si="86"/>
        <v>0</v>
      </c>
      <c r="R466" s="93">
        <f t="shared" si="87"/>
        <v>8.3964113156012523E-4</v>
      </c>
      <c r="S466" s="94">
        <f t="shared" si="88"/>
        <v>0</v>
      </c>
      <c r="T466" s="95">
        <f t="shared" si="89"/>
        <v>137269.91</v>
      </c>
      <c r="U466" s="95">
        <f t="shared" si="90"/>
        <v>205904.86</v>
      </c>
      <c r="V466" s="95">
        <f t="shared" si="91"/>
        <v>0</v>
      </c>
      <c r="W466" s="96">
        <f t="shared" si="92"/>
        <v>343174.77</v>
      </c>
      <c r="X466" s="89"/>
      <c r="Y466" s="97">
        <f t="shared" si="93"/>
        <v>0</v>
      </c>
      <c r="Z466" s="97">
        <f t="shared" si="94"/>
        <v>0</v>
      </c>
      <c r="AA466" s="97">
        <f t="shared" si="95"/>
        <v>0</v>
      </c>
    </row>
    <row r="467" spans="1:27" s="18" customFormat="1" ht="26.1" customHeight="1" x14ac:dyDescent="0.2">
      <c r="A467" s="85">
        <v>5055</v>
      </c>
      <c r="B467" s="85" t="s">
        <v>924</v>
      </c>
      <c r="C467" s="85" t="s">
        <v>925</v>
      </c>
      <c r="D467" s="85" t="s">
        <v>106</v>
      </c>
      <c r="E467" s="85" t="s">
        <v>66</v>
      </c>
      <c r="F467" s="85" t="s">
        <v>66</v>
      </c>
      <c r="G467" s="85">
        <v>675033</v>
      </c>
      <c r="H467" s="85">
        <v>2709815430</v>
      </c>
      <c r="I467" s="86" t="s">
        <v>67</v>
      </c>
      <c r="J467" s="85">
        <v>1017873</v>
      </c>
      <c r="K467" s="86" t="s">
        <v>72</v>
      </c>
      <c r="L467" s="86" t="s">
        <v>73</v>
      </c>
      <c r="M467" s="87">
        <v>24346</v>
      </c>
      <c r="N467" s="87">
        <v>30786</v>
      </c>
      <c r="O467" s="102">
        <f t="shared" si="84"/>
        <v>0.79081400636653021</v>
      </c>
      <c r="P467" s="91">
        <f t="shared" si="85"/>
        <v>24346</v>
      </c>
      <c r="Q467" s="92">
        <f t="shared" si="86"/>
        <v>0</v>
      </c>
      <c r="R467" s="93">
        <f t="shared" si="87"/>
        <v>1.4118311339845853E-3</v>
      </c>
      <c r="S467" s="94">
        <f t="shared" si="88"/>
        <v>0</v>
      </c>
      <c r="T467" s="95">
        <f t="shared" si="89"/>
        <v>230815.19</v>
      </c>
      <c r="U467" s="95">
        <f t="shared" si="90"/>
        <v>346222.78</v>
      </c>
      <c r="V467" s="95">
        <f t="shared" si="91"/>
        <v>0</v>
      </c>
      <c r="W467" s="96">
        <f t="shared" si="92"/>
        <v>577037.97</v>
      </c>
      <c r="X467" s="89"/>
      <c r="Y467" s="97">
        <f t="shared" si="93"/>
        <v>0</v>
      </c>
      <c r="Z467" s="97">
        <f t="shared" si="94"/>
        <v>0</v>
      </c>
      <c r="AA467" s="97">
        <f t="shared" si="95"/>
        <v>0</v>
      </c>
    </row>
    <row r="468" spans="1:27" s="18" customFormat="1" ht="26.1" customHeight="1" x14ac:dyDescent="0.2">
      <c r="A468" s="85">
        <v>5056</v>
      </c>
      <c r="B468" s="85" t="s">
        <v>926</v>
      </c>
      <c r="C468" s="85" t="s">
        <v>159</v>
      </c>
      <c r="D468" s="85" t="s">
        <v>65</v>
      </c>
      <c r="E468" s="85" t="s">
        <v>76</v>
      </c>
      <c r="F468" s="85" t="s">
        <v>76</v>
      </c>
      <c r="G468" s="85">
        <v>455800</v>
      </c>
      <c r="H468" s="85">
        <v>7603394622</v>
      </c>
      <c r="I468" s="86" t="s">
        <v>67</v>
      </c>
      <c r="J468" s="85">
        <v>1026658</v>
      </c>
      <c r="K468" s="86" t="s">
        <v>72</v>
      </c>
      <c r="L468" s="86" t="s">
        <v>73</v>
      </c>
      <c r="M468" s="87">
        <v>27732</v>
      </c>
      <c r="N468" s="87">
        <v>41599</v>
      </c>
      <c r="O468" s="102">
        <f t="shared" si="84"/>
        <v>0.66665064064040003</v>
      </c>
      <c r="P468" s="91">
        <f t="shared" si="85"/>
        <v>27732.000000000004</v>
      </c>
      <c r="Q468" s="92">
        <f t="shared" si="86"/>
        <v>2.0387452638238033E-3</v>
      </c>
      <c r="R468" s="93">
        <f t="shared" si="87"/>
        <v>1.6081861910646727E-3</v>
      </c>
      <c r="S468" s="94">
        <f t="shared" si="88"/>
        <v>969237.85</v>
      </c>
      <c r="T468" s="95">
        <f t="shared" si="89"/>
        <v>262916.57</v>
      </c>
      <c r="U468" s="95">
        <f t="shared" si="90"/>
        <v>394374.86</v>
      </c>
      <c r="V468" s="95">
        <f t="shared" si="91"/>
        <v>358819.17</v>
      </c>
      <c r="W468" s="96">
        <f t="shared" si="92"/>
        <v>1985348.4499999997</v>
      </c>
      <c r="X468" s="89"/>
      <c r="Y468" s="97">
        <f t="shared" si="93"/>
        <v>475807.67</v>
      </c>
      <c r="Z468" s="97">
        <f t="shared" si="94"/>
        <v>475807.67</v>
      </c>
      <c r="AA468" s="97">
        <f t="shared" si="95"/>
        <v>951615.34</v>
      </c>
    </row>
    <row r="469" spans="1:27" s="18" customFormat="1" ht="26.1" customHeight="1" x14ac:dyDescent="0.2">
      <c r="A469" s="85">
        <v>5057</v>
      </c>
      <c r="B469" s="85" t="s">
        <v>927</v>
      </c>
      <c r="C469" s="85" t="s">
        <v>928</v>
      </c>
      <c r="D469" s="85" t="s">
        <v>106</v>
      </c>
      <c r="E469" s="85" t="s">
        <v>76</v>
      </c>
      <c r="F469" s="85" t="s">
        <v>76</v>
      </c>
      <c r="G469" s="85">
        <v>675079</v>
      </c>
      <c r="H469" s="85">
        <v>3525801901</v>
      </c>
      <c r="I469" s="86" t="s">
        <v>67</v>
      </c>
      <c r="J469" s="85">
        <v>1028531</v>
      </c>
      <c r="K469" s="86" t="s">
        <v>72</v>
      </c>
      <c r="L469" s="86" t="s">
        <v>73</v>
      </c>
      <c r="M469" s="87">
        <v>20591</v>
      </c>
      <c r="N469" s="87">
        <v>24668</v>
      </c>
      <c r="O469" s="102">
        <f t="shared" si="84"/>
        <v>0.83472514999189229</v>
      </c>
      <c r="P469" s="91">
        <f t="shared" si="85"/>
        <v>20591</v>
      </c>
      <c r="Q469" s="92">
        <f t="shared" si="86"/>
        <v>0</v>
      </c>
      <c r="R469" s="93">
        <f t="shared" si="87"/>
        <v>1.1940776669628109E-3</v>
      </c>
      <c r="S469" s="94">
        <f t="shared" si="88"/>
        <v>0</v>
      </c>
      <c r="T469" s="95">
        <f t="shared" si="89"/>
        <v>195215.46</v>
      </c>
      <c r="U469" s="95">
        <f t="shared" si="90"/>
        <v>292823.19</v>
      </c>
      <c r="V469" s="95">
        <f t="shared" si="91"/>
        <v>0</v>
      </c>
      <c r="W469" s="96">
        <f t="shared" si="92"/>
        <v>488038.65</v>
      </c>
      <c r="X469" s="89"/>
      <c r="Y469" s="97">
        <f t="shared" si="93"/>
        <v>0</v>
      </c>
      <c r="Z469" s="97">
        <f t="shared" si="94"/>
        <v>0</v>
      </c>
      <c r="AA469" s="97">
        <f t="shared" si="95"/>
        <v>0</v>
      </c>
    </row>
    <row r="470" spans="1:27" s="18" customFormat="1" ht="26.1" customHeight="1" x14ac:dyDescent="0.2">
      <c r="A470" s="85">
        <v>5060</v>
      </c>
      <c r="B470" s="85" t="s">
        <v>929</v>
      </c>
      <c r="C470" s="85" t="s">
        <v>64</v>
      </c>
      <c r="D470" s="85" t="s">
        <v>65</v>
      </c>
      <c r="E470" s="85" t="s">
        <v>645</v>
      </c>
      <c r="F470" s="85" t="s">
        <v>100</v>
      </c>
      <c r="G470" s="85">
        <v>675664</v>
      </c>
      <c r="H470" s="85">
        <v>7513686489</v>
      </c>
      <c r="I470" s="86" t="s">
        <v>67</v>
      </c>
      <c r="J470" s="85">
        <v>1026707</v>
      </c>
      <c r="K470" s="86" t="s">
        <v>68</v>
      </c>
      <c r="L470" s="86" t="s">
        <v>69</v>
      </c>
      <c r="M470" s="87">
        <v>13673</v>
      </c>
      <c r="N470" s="87">
        <v>21951</v>
      </c>
      <c r="O470" s="102">
        <f t="shared" si="84"/>
        <v>0.62288733998451096</v>
      </c>
      <c r="P470" s="91">
        <f t="shared" si="85"/>
        <v>13673.000000000002</v>
      </c>
      <c r="Q470" s="92">
        <f t="shared" si="86"/>
        <v>1.0051840470309702E-3</v>
      </c>
      <c r="R470" s="93">
        <f t="shared" si="87"/>
        <v>7.9290097325931312E-4</v>
      </c>
      <c r="S470" s="94">
        <f t="shared" si="88"/>
        <v>477873.54</v>
      </c>
      <c r="T470" s="95">
        <f t="shared" si="89"/>
        <v>129628.53</v>
      </c>
      <c r="U470" s="95">
        <f t="shared" si="90"/>
        <v>194442.79</v>
      </c>
      <c r="V470" s="95">
        <f t="shared" si="91"/>
        <v>176912.39</v>
      </c>
      <c r="W470" s="96">
        <f t="shared" si="92"/>
        <v>978857.25</v>
      </c>
      <c r="X470" s="89"/>
      <c r="Y470" s="97">
        <f t="shared" si="93"/>
        <v>234592.47</v>
      </c>
      <c r="Z470" s="97">
        <f t="shared" si="94"/>
        <v>234592.47</v>
      </c>
      <c r="AA470" s="97">
        <f t="shared" si="95"/>
        <v>469184.94</v>
      </c>
    </row>
    <row r="471" spans="1:27" s="18" customFormat="1" ht="26.1" customHeight="1" x14ac:dyDescent="0.2">
      <c r="A471" s="85">
        <v>5061</v>
      </c>
      <c r="B471" s="85" t="s">
        <v>930</v>
      </c>
      <c r="C471" s="85" t="s">
        <v>931</v>
      </c>
      <c r="D471" s="85" t="s">
        <v>106</v>
      </c>
      <c r="E471" s="85" t="s">
        <v>932</v>
      </c>
      <c r="F471" s="85" t="s">
        <v>76</v>
      </c>
      <c r="G471" s="85">
        <v>675274</v>
      </c>
      <c r="H471" s="85">
        <v>1568070001</v>
      </c>
      <c r="I471" s="86" t="s">
        <v>81</v>
      </c>
      <c r="J471" s="85">
        <v>1004487</v>
      </c>
      <c r="K471" s="86">
        <v>43831</v>
      </c>
      <c r="L471" s="86">
        <v>44104</v>
      </c>
      <c r="M471" s="87">
        <v>9482</v>
      </c>
      <c r="N471" s="87">
        <v>10946</v>
      </c>
      <c r="O471" s="102">
        <f t="shared" si="84"/>
        <v>0.86625251233327238</v>
      </c>
      <c r="P471" s="91">
        <f t="shared" si="85"/>
        <v>12677.399267399267</v>
      </c>
      <c r="Q471" s="92">
        <f t="shared" si="86"/>
        <v>0</v>
      </c>
      <c r="R471" s="93">
        <f t="shared" si="87"/>
        <v>7.3516581712263439E-4</v>
      </c>
      <c r="S471" s="94">
        <f t="shared" si="88"/>
        <v>0</v>
      </c>
      <c r="T471" s="95">
        <f t="shared" si="89"/>
        <v>120189.61</v>
      </c>
      <c r="U471" s="95">
        <f t="shared" si="90"/>
        <v>180284.42</v>
      </c>
      <c r="V471" s="95">
        <f t="shared" si="91"/>
        <v>0</v>
      </c>
      <c r="W471" s="96">
        <f t="shared" si="92"/>
        <v>300474.03000000003</v>
      </c>
      <c r="X471" s="89"/>
      <c r="Y471" s="97">
        <f t="shared" si="93"/>
        <v>0</v>
      </c>
      <c r="Z471" s="97">
        <f t="shared" si="94"/>
        <v>0</v>
      </c>
      <c r="AA471" s="97">
        <f t="shared" si="95"/>
        <v>0</v>
      </c>
    </row>
    <row r="472" spans="1:27" s="18" customFormat="1" ht="26.1" customHeight="1" x14ac:dyDescent="0.2">
      <c r="A472" s="85">
        <v>5062</v>
      </c>
      <c r="B472" s="85" t="s">
        <v>933</v>
      </c>
      <c r="C472" s="85" t="s">
        <v>124</v>
      </c>
      <c r="D472" s="85" t="s">
        <v>65</v>
      </c>
      <c r="E472" s="85" t="s">
        <v>66</v>
      </c>
      <c r="F472" s="85" t="s">
        <v>66</v>
      </c>
      <c r="G472" s="85">
        <v>675972</v>
      </c>
      <c r="H472" s="85">
        <v>1578642252</v>
      </c>
      <c r="I472" s="86" t="s">
        <v>67</v>
      </c>
      <c r="J472" s="85">
        <v>1028668</v>
      </c>
      <c r="K472" s="86" t="s">
        <v>111</v>
      </c>
      <c r="L472" s="86" t="s">
        <v>112</v>
      </c>
      <c r="M472" s="87">
        <v>21228</v>
      </c>
      <c r="N472" s="87">
        <v>28939</v>
      </c>
      <c r="O472" s="102">
        <f t="shared" si="84"/>
        <v>0.73354296969487542</v>
      </c>
      <c r="P472" s="91">
        <f t="shared" si="85"/>
        <v>21228</v>
      </c>
      <c r="Q472" s="92">
        <f t="shared" si="86"/>
        <v>1.5605973049347933E-3</v>
      </c>
      <c r="R472" s="93">
        <f t="shared" si="87"/>
        <v>1.2310174694908722E-3</v>
      </c>
      <c r="S472" s="94">
        <f t="shared" si="88"/>
        <v>741922</v>
      </c>
      <c r="T472" s="95">
        <f t="shared" si="89"/>
        <v>201254.61</v>
      </c>
      <c r="U472" s="95">
        <f t="shared" si="90"/>
        <v>301881.92</v>
      </c>
      <c r="V472" s="95">
        <f t="shared" si="91"/>
        <v>274665.13</v>
      </c>
      <c r="W472" s="96">
        <f t="shared" si="92"/>
        <v>1519723.6600000001</v>
      </c>
      <c r="X472" s="89"/>
      <c r="Y472" s="97">
        <f t="shared" si="93"/>
        <v>364216.26</v>
      </c>
      <c r="Z472" s="97">
        <f t="shared" si="94"/>
        <v>364216.26</v>
      </c>
      <c r="AA472" s="97">
        <f t="shared" si="95"/>
        <v>728432.52</v>
      </c>
    </row>
    <row r="473" spans="1:27" s="18" customFormat="1" ht="26.1" customHeight="1" x14ac:dyDescent="0.2">
      <c r="A473" s="85">
        <v>5064</v>
      </c>
      <c r="B473" s="85" t="s">
        <v>934</v>
      </c>
      <c r="C473" s="85" t="s">
        <v>935</v>
      </c>
      <c r="D473" s="85" t="s">
        <v>65</v>
      </c>
      <c r="E473" s="85" t="s">
        <v>936</v>
      </c>
      <c r="F473" s="85" t="s">
        <v>80</v>
      </c>
      <c r="G473" s="85" t="s">
        <v>937</v>
      </c>
      <c r="H473" s="85">
        <v>7560008959</v>
      </c>
      <c r="I473" s="86" t="s">
        <v>67</v>
      </c>
      <c r="J473" s="85">
        <v>506401</v>
      </c>
      <c r="K473" s="86" t="s">
        <v>72</v>
      </c>
      <c r="L473" s="86" t="s">
        <v>73</v>
      </c>
      <c r="M473" s="87">
        <v>5342</v>
      </c>
      <c r="N473" s="87">
        <v>9636</v>
      </c>
      <c r="O473" s="102">
        <f t="shared" si="84"/>
        <v>0.55437941054379414</v>
      </c>
      <c r="P473" s="91">
        <f t="shared" si="85"/>
        <v>5342</v>
      </c>
      <c r="Q473" s="92">
        <f t="shared" si="86"/>
        <v>3.9272238566806419E-4</v>
      </c>
      <c r="R473" s="93">
        <f t="shared" si="87"/>
        <v>3.0978402685228186E-4</v>
      </c>
      <c r="S473" s="94">
        <f t="shared" si="88"/>
        <v>186703.76</v>
      </c>
      <c r="T473" s="95">
        <f t="shared" si="89"/>
        <v>50645.48</v>
      </c>
      <c r="U473" s="95">
        <f t="shared" si="90"/>
        <v>75968.210000000006</v>
      </c>
      <c r="V473" s="95">
        <f t="shared" si="91"/>
        <v>69119.14</v>
      </c>
      <c r="W473" s="96">
        <f t="shared" si="92"/>
        <v>382436.59</v>
      </c>
      <c r="X473" s="89"/>
      <c r="Y473" s="97">
        <f t="shared" si="93"/>
        <v>91654.57</v>
      </c>
      <c r="Z473" s="97">
        <f t="shared" si="94"/>
        <v>91654.57</v>
      </c>
      <c r="AA473" s="97">
        <f t="shared" si="95"/>
        <v>183309.14</v>
      </c>
    </row>
    <row r="474" spans="1:27" s="18" customFormat="1" ht="26.1" customHeight="1" x14ac:dyDescent="0.2">
      <c r="A474" s="85">
        <v>5065</v>
      </c>
      <c r="B474" s="85" t="s">
        <v>938</v>
      </c>
      <c r="C474" s="85" t="s">
        <v>467</v>
      </c>
      <c r="D474" s="85" t="s">
        <v>65</v>
      </c>
      <c r="E474" s="85" t="s">
        <v>294</v>
      </c>
      <c r="F474" s="85" t="s">
        <v>76</v>
      </c>
      <c r="G474" s="85">
        <v>675557</v>
      </c>
      <c r="H474" s="85">
        <v>1063124576</v>
      </c>
      <c r="I474" s="86" t="s">
        <v>67</v>
      </c>
      <c r="J474" s="85">
        <v>1028466</v>
      </c>
      <c r="K474" s="86" t="s">
        <v>72</v>
      </c>
      <c r="L474" s="86" t="s">
        <v>73</v>
      </c>
      <c r="M474" s="87">
        <v>16715</v>
      </c>
      <c r="N474" s="87">
        <v>30498</v>
      </c>
      <c r="O474" s="102">
        <f t="shared" si="84"/>
        <v>0.54806872581808641</v>
      </c>
      <c r="P474" s="91">
        <f t="shared" si="85"/>
        <v>16715</v>
      </c>
      <c r="Q474" s="92">
        <f t="shared" si="86"/>
        <v>1.2288196698692798E-3</v>
      </c>
      <c r="R474" s="93">
        <f t="shared" si="87"/>
        <v>9.6930737716883033E-4</v>
      </c>
      <c r="S474" s="94">
        <f t="shared" si="88"/>
        <v>584191.93000000005</v>
      </c>
      <c r="T474" s="95">
        <f t="shared" si="89"/>
        <v>158468.57</v>
      </c>
      <c r="U474" s="95">
        <f t="shared" si="90"/>
        <v>237702.86</v>
      </c>
      <c r="V474" s="95">
        <f t="shared" si="91"/>
        <v>216272.26</v>
      </c>
      <c r="W474" s="96">
        <f t="shared" si="92"/>
        <v>1196635.6200000001</v>
      </c>
      <c r="X474" s="89"/>
      <c r="Y474" s="97">
        <f t="shared" si="93"/>
        <v>286785.13</v>
      </c>
      <c r="Z474" s="97">
        <f t="shared" si="94"/>
        <v>286785.13</v>
      </c>
      <c r="AA474" s="97">
        <f t="shared" si="95"/>
        <v>573570.26</v>
      </c>
    </row>
    <row r="475" spans="1:27" s="18" customFormat="1" ht="26.1" customHeight="1" x14ac:dyDescent="0.2">
      <c r="A475" s="85">
        <v>5066</v>
      </c>
      <c r="B475" s="85" t="s">
        <v>939</v>
      </c>
      <c r="C475" s="85" t="s">
        <v>940</v>
      </c>
      <c r="D475" s="85" t="s">
        <v>65</v>
      </c>
      <c r="E475" s="85" t="s">
        <v>941</v>
      </c>
      <c r="F475" s="85" t="s">
        <v>80</v>
      </c>
      <c r="G475" s="85">
        <v>676077</v>
      </c>
      <c r="H475" s="85">
        <v>7512126669</v>
      </c>
      <c r="I475" s="86" t="s">
        <v>67</v>
      </c>
      <c r="J475" s="85">
        <v>1013568</v>
      </c>
      <c r="K475" s="86" t="s">
        <v>87</v>
      </c>
      <c r="L475" s="86" t="s">
        <v>88</v>
      </c>
      <c r="M475" s="87">
        <v>5998</v>
      </c>
      <c r="N475" s="87">
        <v>6084</v>
      </c>
      <c r="O475" s="102">
        <f t="shared" si="84"/>
        <v>0.98586456278763968</v>
      </c>
      <c r="P475" s="91">
        <f t="shared" si="85"/>
        <v>5998</v>
      </c>
      <c r="Q475" s="92">
        <f t="shared" si="86"/>
        <v>4.4094887106646368E-4</v>
      </c>
      <c r="R475" s="93">
        <f t="shared" si="87"/>
        <v>3.4782564452639212E-4</v>
      </c>
      <c r="S475" s="94">
        <f t="shared" si="88"/>
        <v>209631.06</v>
      </c>
      <c r="T475" s="95">
        <f t="shared" si="89"/>
        <v>56864.76</v>
      </c>
      <c r="U475" s="95">
        <f t="shared" si="90"/>
        <v>85297.14</v>
      </c>
      <c r="V475" s="95">
        <f t="shared" si="91"/>
        <v>77607</v>
      </c>
      <c r="W475" s="96">
        <f t="shared" si="92"/>
        <v>429399.96</v>
      </c>
      <c r="X475" s="89"/>
      <c r="Y475" s="97">
        <f t="shared" si="93"/>
        <v>102909.79</v>
      </c>
      <c r="Z475" s="97">
        <f t="shared" si="94"/>
        <v>102909.79</v>
      </c>
      <c r="AA475" s="97">
        <f t="shared" si="95"/>
        <v>205819.58</v>
      </c>
    </row>
    <row r="476" spans="1:27" s="18" customFormat="1" ht="26.1" customHeight="1" x14ac:dyDescent="0.2">
      <c r="A476" s="85">
        <v>5069</v>
      </c>
      <c r="B476" s="85" t="s">
        <v>942</v>
      </c>
      <c r="C476" s="85" t="s">
        <v>255</v>
      </c>
      <c r="D476" s="85" t="s">
        <v>65</v>
      </c>
      <c r="E476" s="85" t="s">
        <v>943</v>
      </c>
      <c r="F476" s="85" t="s">
        <v>80</v>
      </c>
      <c r="G476" s="85">
        <v>675013</v>
      </c>
      <c r="H476" s="85">
        <v>7512283494</v>
      </c>
      <c r="I476" s="86" t="s">
        <v>67</v>
      </c>
      <c r="J476" s="85">
        <v>1028823</v>
      </c>
      <c r="K476" s="86" t="s">
        <v>68</v>
      </c>
      <c r="L476" s="86" t="s">
        <v>69</v>
      </c>
      <c r="M476" s="87">
        <v>8238</v>
      </c>
      <c r="N476" s="87">
        <v>14599</v>
      </c>
      <c r="O476" s="102">
        <f t="shared" si="84"/>
        <v>0.56428522501541201</v>
      </c>
      <c r="P476" s="91">
        <f t="shared" si="85"/>
        <v>8238</v>
      </c>
      <c r="Q476" s="92">
        <f t="shared" si="86"/>
        <v>6.0562467486587653E-4</v>
      </c>
      <c r="R476" s="93">
        <f t="shared" si="87"/>
        <v>4.7772385121847585E-4</v>
      </c>
      <c r="S476" s="94">
        <f t="shared" si="88"/>
        <v>287919.42</v>
      </c>
      <c r="T476" s="95">
        <f t="shared" si="89"/>
        <v>78101.350000000006</v>
      </c>
      <c r="U476" s="95">
        <f t="shared" si="90"/>
        <v>117152.03</v>
      </c>
      <c r="V476" s="95">
        <f t="shared" si="91"/>
        <v>106589.94</v>
      </c>
      <c r="W476" s="96">
        <f t="shared" si="92"/>
        <v>589762.74</v>
      </c>
      <c r="X476" s="89"/>
      <c r="Y476" s="97">
        <f t="shared" si="93"/>
        <v>141342.26</v>
      </c>
      <c r="Z476" s="97">
        <f t="shared" si="94"/>
        <v>141342.26</v>
      </c>
      <c r="AA476" s="97">
        <f t="shared" si="95"/>
        <v>282684.52</v>
      </c>
    </row>
    <row r="477" spans="1:27" s="18" customFormat="1" ht="26.1" customHeight="1" x14ac:dyDescent="0.2">
      <c r="A477" s="85">
        <v>5074</v>
      </c>
      <c r="B477" s="85" t="s">
        <v>944</v>
      </c>
      <c r="C477" s="85" t="s">
        <v>90</v>
      </c>
      <c r="D477" s="85" t="s">
        <v>65</v>
      </c>
      <c r="E477" s="85" t="s">
        <v>486</v>
      </c>
      <c r="F477" s="85" t="s">
        <v>103</v>
      </c>
      <c r="G477" s="85">
        <v>675144</v>
      </c>
      <c r="H477" s="85">
        <v>1336736446</v>
      </c>
      <c r="I477" s="86" t="s">
        <v>81</v>
      </c>
      <c r="J477" s="85">
        <v>1025915</v>
      </c>
      <c r="K477" s="86" t="s">
        <v>72</v>
      </c>
      <c r="L477" s="86" t="s">
        <v>73</v>
      </c>
      <c r="M477" s="87">
        <v>10187</v>
      </c>
      <c r="N477" s="87">
        <v>13343</v>
      </c>
      <c r="O477" s="102">
        <f t="shared" si="84"/>
        <v>0.76347148317469837</v>
      </c>
      <c r="P477" s="91">
        <f t="shared" si="85"/>
        <v>10187</v>
      </c>
      <c r="Q477" s="92">
        <f t="shared" si="86"/>
        <v>7.4890732736813362E-4</v>
      </c>
      <c r="R477" s="93">
        <f t="shared" si="87"/>
        <v>5.9074688909475763E-4</v>
      </c>
      <c r="S477" s="94">
        <f t="shared" si="88"/>
        <v>356037.28</v>
      </c>
      <c r="T477" s="95">
        <f t="shared" si="89"/>
        <v>96579.08</v>
      </c>
      <c r="U477" s="95">
        <f t="shared" si="90"/>
        <v>144868.62</v>
      </c>
      <c r="V477" s="95">
        <f t="shared" si="91"/>
        <v>131807.69</v>
      </c>
      <c r="W477" s="96">
        <f t="shared" si="92"/>
        <v>729292.66999999993</v>
      </c>
      <c r="X477" s="89"/>
      <c r="Y477" s="97">
        <f t="shared" si="93"/>
        <v>174781.94</v>
      </c>
      <c r="Z477" s="97">
        <f t="shared" si="94"/>
        <v>174781.94</v>
      </c>
      <c r="AA477" s="97">
        <f t="shared" si="95"/>
        <v>349563.88</v>
      </c>
    </row>
    <row r="478" spans="1:27" s="18" customFormat="1" ht="26.1" customHeight="1" x14ac:dyDescent="0.2">
      <c r="A478" s="85">
        <v>5076</v>
      </c>
      <c r="B478" s="85" t="s">
        <v>945</v>
      </c>
      <c r="C478" s="85" t="s">
        <v>946</v>
      </c>
      <c r="D478" s="85" t="s">
        <v>106</v>
      </c>
      <c r="E478" s="85" t="s">
        <v>86</v>
      </c>
      <c r="F478" s="85" t="s">
        <v>86</v>
      </c>
      <c r="G478" s="85">
        <v>675883</v>
      </c>
      <c r="H478" s="85">
        <v>2709822436</v>
      </c>
      <c r="I478" s="86" t="s">
        <v>67</v>
      </c>
      <c r="J478" s="85">
        <v>1017865</v>
      </c>
      <c r="K478" s="86" t="s">
        <v>72</v>
      </c>
      <c r="L478" s="86" t="s">
        <v>73</v>
      </c>
      <c r="M478" s="87">
        <v>20359</v>
      </c>
      <c r="N478" s="87">
        <v>24300</v>
      </c>
      <c r="O478" s="102">
        <f t="shared" si="84"/>
        <v>0.83781893004115227</v>
      </c>
      <c r="P478" s="91">
        <f t="shared" si="85"/>
        <v>20359</v>
      </c>
      <c r="Q478" s="92">
        <f t="shared" si="86"/>
        <v>0</v>
      </c>
      <c r="R478" s="93">
        <f t="shared" si="87"/>
        <v>1.1806239241268451E-3</v>
      </c>
      <c r="S478" s="94">
        <f t="shared" si="88"/>
        <v>0</v>
      </c>
      <c r="T478" s="95">
        <f t="shared" si="89"/>
        <v>193015.96</v>
      </c>
      <c r="U478" s="95">
        <f t="shared" si="90"/>
        <v>289523.93</v>
      </c>
      <c r="V478" s="95">
        <f t="shared" si="91"/>
        <v>0</v>
      </c>
      <c r="W478" s="96">
        <f t="shared" si="92"/>
        <v>482539.89</v>
      </c>
      <c r="X478" s="89"/>
      <c r="Y478" s="97">
        <f t="shared" si="93"/>
        <v>0</v>
      </c>
      <c r="Z478" s="97">
        <f t="shared" si="94"/>
        <v>0</v>
      </c>
      <c r="AA478" s="97">
        <f t="shared" si="95"/>
        <v>0</v>
      </c>
    </row>
    <row r="479" spans="1:27" s="18" customFormat="1" ht="26.1" customHeight="1" x14ac:dyDescent="0.2">
      <c r="A479" s="85">
        <v>5078</v>
      </c>
      <c r="B479" s="85" t="s">
        <v>947</v>
      </c>
      <c r="C479" s="85" t="s">
        <v>630</v>
      </c>
      <c r="D479" s="85" t="s">
        <v>65</v>
      </c>
      <c r="E479" s="85" t="s">
        <v>103</v>
      </c>
      <c r="F479" s="85" t="s">
        <v>103</v>
      </c>
      <c r="G479" s="85">
        <v>675153</v>
      </c>
      <c r="H479" s="85">
        <v>7512569488</v>
      </c>
      <c r="I479" s="86" t="s">
        <v>67</v>
      </c>
      <c r="J479" s="85">
        <v>1026276</v>
      </c>
      <c r="K479" s="86" t="s">
        <v>68</v>
      </c>
      <c r="L479" s="86" t="s">
        <v>69</v>
      </c>
      <c r="M479" s="87">
        <v>28998</v>
      </c>
      <c r="N479" s="87">
        <v>40015</v>
      </c>
      <c r="O479" s="102">
        <f t="shared" si="84"/>
        <v>0.72467824565787831</v>
      </c>
      <c r="P479" s="91">
        <f t="shared" si="85"/>
        <v>28998</v>
      </c>
      <c r="Q479" s="92">
        <f t="shared" si="86"/>
        <v>2.1318164993640067E-3</v>
      </c>
      <c r="R479" s="93">
        <f t="shared" si="87"/>
        <v>1.6816018739540376E-3</v>
      </c>
      <c r="S479" s="94">
        <f t="shared" si="88"/>
        <v>1013484.75</v>
      </c>
      <c r="T479" s="95">
        <f t="shared" si="89"/>
        <v>274919.03999999998</v>
      </c>
      <c r="U479" s="95">
        <f t="shared" si="90"/>
        <v>412378.55</v>
      </c>
      <c r="V479" s="95">
        <f t="shared" si="91"/>
        <v>375199.7</v>
      </c>
      <c r="W479" s="96">
        <f t="shared" si="92"/>
        <v>2075982.04</v>
      </c>
      <c r="X479" s="89"/>
      <c r="Y479" s="97">
        <f t="shared" si="93"/>
        <v>497528.88</v>
      </c>
      <c r="Z479" s="97">
        <f t="shared" si="94"/>
        <v>497528.88</v>
      </c>
      <c r="AA479" s="97">
        <f t="shared" si="95"/>
        <v>995057.76</v>
      </c>
    </row>
    <row r="480" spans="1:27" s="18" customFormat="1" ht="26.1" customHeight="1" x14ac:dyDescent="0.2">
      <c r="A480" s="85">
        <v>5080</v>
      </c>
      <c r="B480" s="85" t="s">
        <v>948</v>
      </c>
      <c r="C480" s="85" t="s">
        <v>949</v>
      </c>
      <c r="D480" s="85" t="s">
        <v>106</v>
      </c>
      <c r="E480" s="85" t="s">
        <v>932</v>
      </c>
      <c r="F480" s="85" t="s">
        <v>76</v>
      </c>
      <c r="G480" s="85">
        <v>675229</v>
      </c>
      <c r="H480" s="85">
        <v>1013525567</v>
      </c>
      <c r="I480" s="86" t="s">
        <v>81</v>
      </c>
      <c r="J480" s="85">
        <v>1004234</v>
      </c>
      <c r="K480" s="86">
        <v>43831</v>
      </c>
      <c r="L480" s="86">
        <v>44074</v>
      </c>
      <c r="M480" s="87">
        <v>9490</v>
      </c>
      <c r="N480" s="87">
        <v>11341</v>
      </c>
      <c r="O480" s="102">
        <f t="shared" si="84"/>
        <v>0.83678687946389207</v>
      </c>
      <c r="P480" s="91">
        <f t="shared" si="85"/>
        <v>14254.526748971195</v>
      </c>
      <c r="Q480" s="92">
        <f t="shared" si="86"/>
        <v>0</v>
      </c>
      <c r="R480" s="93">
        <f t="shared" si="87"/>
        <v>8.2662386693557895E-4</v>
      </c>
      <c r="S480" s="94">
        <f t="shared" si="88"/>
        <v>0</v>
      </c>
      <c r="T480" s="95">
        <f t="shared" si="89"/>
        <v>135141.76000000001</v>
      </c>
      <c r="U480" s="95">
        <f t="shared" si="90"/>
        <v>202712.64</v>
      </c>
      <c r="V480" s="95">
        <f t="shared" si="91"/>
        <v>0</v>
      </c>
      <c r="W480" s="96">
        <f t="shared" si="92"/>
        <v>337854.4</v>
      </c>
      <c r="X480" s="89"/>
      <c r="Y480" s="97">
        <f t="shared" si="93"/>
        <v>0</v>
      </c>
      <c r="Z480" s="97">
        <f t="shared" si="94"/>
        <v>0</v>
      </c>
      <c r="AA480" s="97">
        <f t="shared" si="95"/>
        <v>0</v>
      </c>
    </row>
    <row r="481" spans="1:27" s="18" customFormat="1" ht="26.1" customHeight="1" x14ac:dyDescent="0.2">
      <c r="A481" s="85">
        <v>5081</v>
      </c>
      <c r="B481" s="85" t="s">
        <v>950</v>
      </c>
      <c r="C481" s="85" t="s">
        <v>239</v>
      </c>
      <c r="D481" s="85" t="s">
        <v>65</v>
      </c>
      <c r="E481" s="85" t="s">
        <v>99</v>
      </c>
      <c r="F481" s="85" t="s">
        <v>100</v>
      </c>
      <c r="G481" s="85">
        <v>675267</v>
      </c>
      <c r="H481" s="85">
        <v>1508903451</v>
      </c>
      <c r="I481" s="86" t="s">
        <v>67</v>
      </c>
      <c r="J481" s="85">
        <v>1014992</v>
      </c>
      <c r="K481" s="86" t="s">
        <v>68</v>
      </c>
      <c r="L481" s="86" t="s">
        <v>69</v>
      </c>
      <c r="M481" s="87">
        <v>15119</v>
      </c>
      <c r="N481" s="87">
        <v>23533</v>
      </c>
      <c r="O481" s="102">
        <f t="shared" si="84"/>
        <v>0.64245952492244929</v>
      </c>
      <c r="P481" s="91">
        <f t="shared" si="85"/>
        <v>15119</v>
      </c>
      <c r="Q481" s="92">
        <f t="shared" si="86"/>
        <v>1.1114881596621981E-3</v>
      </c>
      <c r="R481" s="93">
        <f t="shared" si="87"/>
        <v>8.7675490490072064E-4</v>
      </c>
      <c r="S481" s="94">
        <f t="shared" si="88"/>
        <v>528411.47</v>
      </c>
      <c r="T481" s="95">
        <f t="shared" si="89"/>
        <v>143337.5</v>
      </c>
      <c r="U481" s="95">
        <f t="shared" si="90"/>
        <v>215006.25</v>
      </c>
      <c r="V481" s="95">
        <f t="shared" si="91"/>
        <v>195621.92</v>
      </c>
      <c r="W481" s="96">
        <f t="shared" si="92"/>
        <v>1082377.1399999999</v>
      </c>
      <c r="X481" s="89"/>
      <c r="Y481" s="97">
        <f t="shared" si="93"/>
        <v>259402</v>
      </c>
      <c r="Z481" s="97">
        <f t="shared" si="94"/>
        <v>259402</v>
      </c>
      <c r="AA481" s="97">
        <f t="shared" si="95"/>
        <v>518804</v>
      </c>
    </row>
    <row r="482" spans="1:27" s="18" customFormat="1" ht="26.1" customHeight="1" x14ac:dyDescent="0.2">
      <c r="A482" s="85">
        <v>5082</v>
      </c>
      <c r="B482" s="85" t="s">
        <v>951</v>
      </c>
      <c r="C482" s="85" t="s">
        <v>952</v>
      </c>
      <c r="D482" s="85" t="s">
        <v>106</v>
      </c>
      <c r="E482" s="85" t="s">
        <v>543</v>
      </c>
      <c r="F482" s="85" t="s">
        <v>100</v>
      </c>
      <c r="G482" s="85">
        <v>675816</v>
      </c>
      <c r="H482" s="85">
        <v>1972640506</v>
      </c>
      <c r="I482" s="86" t="s">
        <v>67</v>
      </c>
      <c r="J482" s="85">
        <v>1014994</v>
      </c>
      <c r="K482" s="86" t="s">
        <v>68</v>
      </c>
      <c r="L482" s="86" t="s">
        <v>69</v>
      </c>
      <c r="M482" s="87">
        <v>11833</v>
      </c>
      <c r="N482" s="87">
        <v>17322</v>
      </c>
      <c r="O482" s="102">
        <f t="shared" si="84"/>
        <v>0.68311973213254817</v>
      </c>
      <c r="P482" s="91">
        <f t="shared" si="85"/>
        <v>11832.999999999998</v>
      </c>
      <c r="Q482" s="92">
        <f t="shared" si="86"/>
        <v>0</v>
      </c>
      <c r="R482" s="93">
        <f t="shared" si="87"/>
        <v>6.8619887490510123E-4</v>
      </c>
      <c r="S482" s="94">
        <f t="shared" si="88"/>
        <v>0</v>
      </c>
      <c r="T482" s="95">
        <f t="shared" si="89"/>
        <v>112184.18</v>
      </c>
      <c r="U482" s="95">
        <f t="shared" si="90"/>
        <v>168276.28</v>
      </c>
      <c r="V482" s="95">
        <f t="shared" si="91"/>
        <v>0</v>
      </c>
      <c r="W482" s="96">
        <f t="shared" si="92"/>
        <v>280460.45999999996</v>
      </c>
      <c r="X482" s="89"/>
      <c r="Y482" s="97">
        <f t="shared" si="93"/>
        <v>0</v>
      </c>
      <c r="Z482" s="97">
        <f t="shared" si="94"/>
        <v>0</v>
      </c>
      <c r="AA482" s="97">
        <f t="shared" si="95"/>
        <v>0</v>
      </c>
    </row>
    <row r="483" spans="1:27" s="18" customFormat="1" ht="26.1" customHeight="1" x14ac:dyDescent="0.2">
      <c r="A483" s="85">
        <v>5083</v>
      </c>
      <c r="B483" s="85" t="s">
        <v>953</v>
      </c>
      <c r="C483" s="85" t="s">
        <v>953</v>
      </c>
      <c r="D483" s="85" t="s">
        <v>106</v>
      </c>
      <c r="E483" s="85" t="s">
        <v>601</v>
      </c>
      <c r="F483" s="85" t="s">
        <v>155</v>
      </c>
      <c r="G483" s="85">
        <v>676008</v>
      </c>
      <c r="H483" s="85">
        <v>7529023149</v>
      </c>
      <c r="I483" s="86" t="s">
        <v>67</v>
      </c>
      <c r="J483" s="85">
        <v>1001771</v>
      </c>
      <c r="K483" s="86" t="s">
        <v>68</v>
      </c>
      <c r="L483" s="86" t="s">
        <v>69</v>
      </c>
      <c r="M483" s="87">
        <v>41582</v>
      </c>
      <c r="N483" s="87">
        <v>53395</v>
      </c>
      <c r="O483" s="102">
        <f t="shared" si="84"/>
        <v>0.77876205637231954</v>
      </c>
      <c r="P483" s="91">
        <f t="shared" si="85"/>
        <v>41582</v>
      </c>
      <c r="Q483" s="92">
        <f t="shared" si="86"/>
        <v>0</v>
      </c>
      <c r="R483" s="93">
        <f t="shared" si="87"/>
        <v>2.411351442263494E-3</v>
      </c>
      <c r="S483" s="94">
        <f t="shared" si="88"/>
        <v>0</v>
      </c>
      <c r="T483" s="95">
        <f t="shared" si="89"/>
        <v>394223.17</v>
      </c>
      <c r="U483" s="95">
        <f t="shared" si="90"/>
        <v>591334.75</v>
      </c>
      <c r="V483" s="95">
        <f t="shared" si="91"/>
        <v>0</v>
      </c>
      <c r="W483" s="96">
        <f t="shared" si="92"/>
        <v>985557.91999999993</v>
      </c>
      <c r="X483" s="89"/>
      <c r="Y483" s="97">
        <f t="shared" si="93"/>
        <v>0</v>
      </c>
      <c r="Z483" s="97">
        <f t="shared" si="94"/>
        <v>0</v>
      </c>
      <c r="AA483" s="97">
        <f t="shared" si="95"/>
        <v>0</v>
      </c>
    </row>
    <row r="484" spans="1:27" s="18" customFormat="1" ht="26.1" customHeight="1" x14ac:dyDescent="0.2">
      <c r="A484" s="85">
        <v>5086</v>
      </c>
      <c r="B484" s="85" t="s">
        <v>954</v>
      </c>
      <c r="C484" s="85" t="s">
        <v>955</v>
      </c>
      <c r="D484" s="85" t="s">
        <v>106</v>
      </c>
      <c r="E484" s="85" t="s">
        <v>570</v>
      </c>
      <c r="F484" s="85" t="s">
        <v>570</v>
      </c>
      <c r="G484" s="85">
        <v>455493</v>
      </c>
      <c r="H484" s="85">
        <v>2709824465</v>
      </c>
      <c r="I484" s="86" t="s">
        <v>67</v>
      </c>
      <c r="J484" s="85">
        <v>1017859</v>
      </c>
      <c r="K484" s="86" t="s">
        <v>72</v>
      </c>
      <c r="L484" s="86" t="s">
        <v>73</v>
      </c>
      <c r="M484" s="87">
        <v>26928</v>
      </c>
      <c r="N484" s="87">
        <v>35200</v>
      </c>
      <c r="O484" s="102">
        <f t="shared" si="84"/>
        <v>0.76500000000000001</v>
      </c>
      <c r="P484" s="91">
        <f t="shared" si="85"/>
        <v>26928</v>
      </c>
      <c r="Q484" s="92">
        <f t="shared" si="86"/>
        <v>0</v>
      </c>
      <c r="R484" s="93">
        <f t="shared" si="87"/>
        <v>1.5615620133055497E-3</v>
      </c>
      <c r="S484" s="94">
        <f t="shared" si="88"/>
        <v>0</v>
      </c>
      <c r="T484" s="95">
        <f t="shared" si="89"/>
        <v>255294.15</v>
      </c>
      <c r="U484" s="95">
        <f t="shared" si="90"/>
        <v>382941.23</v>
      </c>
      <c r="V484" s="95">
        <f t="shared" si="91"/>
        <v>0</v>
      </c>
      <c r="W484" s="96">
        <f t="shared" si="92"/>
        <v>638235.38</v>
      </c>
      <c r="X484" s="89"/>
      <c r="Y484" s="97">
        <f t="shared" si="93"/>
        <v>0</v>
      </c>
      <c r="Z484" s="97">
        <f t="shared" si="94"/>
        <v>0</v>
      </c>
      <c r="AA484" s="97">
        <f t="shared" si="95"/>
        <v>0</v>
      </c>
    </row>
    <row r="485" spans="1:27" s="18" customFormat="1" ht="26.1" customHeight="1" x14ac:dyDescent="0.2">
      <c r="A485" s="85">
        <v>5087</v>
      </c>
      <c r="B485" s="85" t="s">
        <v>956</v>
      </c>
      <c r="C485" s="85" t="s">
        <v>362</v>
      </c>
      <c r="D485" s="85" t="s">
        <v>65</v>
      </c>
      <c r="E485" s="85" t="s">
        <v>66</v>
      </c>
      <c r="F485" s="85" t="s">
        <v>66</v>
      </c>
      <c r="G485" s="85">
        <v>455996</v>
      </c>
      <c r="H485" s="85">
        <v>1972839348</v>
      </c>
      <c r="I485" s="86" t="s">
        <v>67</v>
      </c>
      <c r="J485" s="85">
        <v>1017872</v>
      </c>
      <c r="K485" s="86" t="s">
        <v>72</v>
      </c>
      <c r="L485" s="86" t="s">
        <v>73</v>
      </c>
      <c r="M485" s="87">
        <v>25246</v>
      </c>
      <c r="N485" s="87">
        <v>30845</v>
      </c>
      <c r="O485" s="102">
        <f t="shared" si="84"/>
        <v>0.81847949424542066</v>
      </c>
      <c r="P485" s="91">
        <f t="shared" si="85"/>
        <v>25246</v>
      </c>
      <c r="Q485" s="92">
        <f t="shared" si="86"/>
        <v>1.8559845279999903E-3</v>
      </c>
      <c r="R485" s="93">
        <f t="shared" si="87"/>
        <v>1.4640223777447974E-3</v>
      </c>
      <c r="S485" s="94">
        <f t="shared" si="88"/>
        <v>882351.75</v>
      </c>
      <c r="T485" s="95">
        <f t="shared" si="89"/>
        <v>239347.75</v>
      </c>
      <c r="U485" s="95">
        <f t="shared" si="90"/>
        <v>359021.62</v>
      </c>
      <c r="V485" s="95">
        <f t="shared" si="91"/>
        <v>326653.28000000003</v>
      </c>
      <c r="W485" s="96">
        <f t="shared" si="92"/>
        <v>1807374.4000000001</v>
      </c>
      <c r="X485" s="89"/>
      <c r="Y485" s="97">
        <f t="shared" si="93"/>
        <v>433154.49</v>
      </c>
      <c r="Z485" s="97">
        <f t="shared" si="94"/>
        <v>433154.49</v>
      </c>
      <c r="AA485" s="97">
        <f t="shared" si="95"/>
        <v>866308.98</v>
      </c>
    </row>
    <row r="486" spans="1:27" s="18" customFormat="1" ht="26.1" customHeight="1" x14ac:dyDescent="0.2">
      <c r="A486" s="85">
        <v>5089</v>
      </c>
      <c r="B486" s="85" t="s">
        <v>957</v>
      </c>
      <c r="C486" s="85" t="s">
        <v>71</v>
      </c>
      <c r="D486" s="85" t="s">
        <v>65</v>
      </c>
      <c r="E486" s="85" t="s">
        <v>335</v>
      </c>
      <c r="F486" s="85" t="s">
        <v>103</v>
      </c>
      <c r="G486" s="85">
        <v>455915</v>
      </c>
      <c r="H486" s="85">
        <v>1205894185</v>
      </c>
      <c r="I486" s="86" t="s">
        <v>67</v>
      </c>
      <c r="J486" s="85">
        <v>1001761</v>
      </c>
      <c r="K486" s="86" t="s">
        <v>68</v>
      </c>
      <c r="L486" s="86" t="s">
        <v>69</v>
      </c>
      <c r="M486" s="87">
        <v>33542</v>
      </c>
      <c r="N486" s="87">
        <v>45660</v>
      </c>
      <c r="O486" s="102">
        <f t="shared" si="84"/>
        <v>0.73460359176522116</v>
      </c>
      <c r="P486" s="91">
        <f t="shared" si="85"/>
        <v>33542</v>
      </c>
      <c r="Q486" s="92">
        <f t="shared" si="86"/>
        <v>2.4658731299285301E-3</v>
      </c>
      <c r="R486" s="93">
        <f t="shared" si="87"/>
        <v>1.9451096646722647E-3</v>
      </c>
      <c r="S486" s="94">
        <f t="shared" si="88"/>
        <v>1172298.28</v>
      </c>
      <c r="T486" s="95">
        <f t="shared" si="89"/>
        <v>317998.98</v>
      </c>
      <c r="U486" s="95">
        <f t="shared" si="90"/>
        <v>476998.47</v>
      </c>
      <c r="V486" s="95">
        <f t="shared" si="91"/>
        <v>433993.67</v>
      </c>
      <c r="W486" s="96">
        <f t="shared" si="92"/>
        <v>2401289.4</v>
      </c>
      <c r="X486" s="89"/>
      <c r="Y486" s="97">
        <f t="shared" si="93"/>
        <v>575491.88</v>
      </c>
      <c r="Z486" s="97">
        <f t="shared" si="94"/>
        <v>575491.88</v>
      </c>
      <c r="AA486" s="97">
        <f t="shared" si="95"/>
        <v>1150983.76</v>
      </c>
    </row>
    <row r="487" spans="1:27" s="18" customFormat="1" ht="26.1" customHeight="1" x14ac:dyDescent="0.2">
      <c r="A487" s="85">
        <v>5090</v>
      </c>
      <c r="B487" s="85" t="s">
        <v>958</v>
      </c>
      <c r="C487" s="85" t="s">
        <v>959</v>
      </c>
      <c r="D487" s="85" t="s">
        <v>106</v>
      </c>
      <c r="E487" s="85" t="s">
        <v>103</v>
      </c>
      <c r="F487" s="85" t="s">
        <v>103</v>
      </c>
      <c r="G487" s="85">
        <v>675935</v>
      </c>
      <c r="H487" s="85">
        <v>1700802873</v>
      </c>
      <c r="I487" s="86" t="s">
        <v>67</v>
      </c>
      <c r="J487" s="85">
        <v>1015135</v>
      </c>
      <c r="K487" s="86" t="s">
        <v>72</v>
      </c>
      <c r="L487" s="86" t="s">
        <v>73</v>
      </c>
      <c r="M487" s="87">
        <v>17595</v>
      </c>
      <c r="N487" s="87">
        <v>26568</v>
      </c>
      <c r="O487" s="102">
        <f t="shared" si="84"/>
        <v>0.6622628726287263</v>
      </c>
      <c r="P487" s="91">
        <f t="shared" si="85"/>
        <v>17595</v>
      </c>
      <c r="Q487" s="92">
        <f t="shared" si="86"/>
        <v>0</v>
      </c>
      <c r="R487" s="93">
        <f t="shared" si="87"/>
        <v>1.0203388155121489E-3</v>
      </c>
      <c r="S487" s="94">
        <f t="shared" si="88"/>
        <v>0</v>
      </c>
      <c r="T487" s="95">
        <f t="shared" si="89"/>
        <v>166811.51999999999</v>
      </c>
      <c r="U487" s="95">
        <f t="shared" si="90"/>
        <v>250217.28</v>
      </c>
      <c r="V487" s="95">
        <f t="shared" si="91"/>
        <v>0</v>
      </c>
      <c r="W487" s="96">
        <f t="shared" si="92"/>
        <v>417028.8</v>
      </c>
      <c r="X487" s="89"/>
      <c r="Y487" s="97">
        <f t="shared" si="93"/>
        <v>0</v>
      </c>
      <c r="Z487" s="97">
        <f t="shared" si="94"/>
        <v>0</v>
      </c>
      <c r="AA487" s="97">
        <f t="shared" si="95"/>
        <v>0</v>
      </c>
    </row>
    <row r="488" spans="1:27" s="18" customFormat="1" ht="26.1" customHeight="1" x14ac:dyDescent="0.2">
      <c r="A488" s="85">
        <v>5093</v>
      </c>
      <c r="B488" s="85" t="s">
        <v>960</v>
      </c>
      <c r="C488" s="85" t="s">
        <v>961</v>
      </c>
      <c r="D488" s="85" t="s">
        <v>65</v>
      </c>
      <c r="E488" s="85" t="s">
        <v>962</v>
      </c>
      <c r="F488" s="85" t="s">
        <v>80</v>
      </c>
      <c r="G488" s="85">
        <v>675098</v>
      </c>
      <c r="H488" s="85">
        <v>7562362537</v>
      </c>
      <c r="I488" s="86" t="s">
        <v>67</v>
      </c>
      <c r="J488" s="85">
        <v>509302</v>
      </c>
      <c r="K488" s="86" t="s">
        <v>72</v>
      </c>
      <c r="L488" s="86" t="s">
        <v>73</v>
      </c>
      <c r="M488" s="87">
        <v>11034</v>
      </c>
      <c r="N488" s="87">
        <v>22830</v>
      </c>
      <c r="O488" s="102">
        <f t="shared" si="84"/>
        <v>0.48331143232588697</v>
      </c>
      <c r="P488" s="91">
        <f t="shared" si="85"/>
        <v>11034</v>
      </c>
      <c r="Q488" s="92">
        <f t="shared" si="86"/>
        <v>8.1117536567978661E-4</v>
      </c>
      <c r="R488" s="93">
        <f t="shared" si="87"/>
        <v>6.3986464850020186E-4</v>
      </c>
      <c r="S488" s="94">
        <f t="shared" si="88"/>
        <v>385640.07</v>
      </c>
      <c r="T488" s="95">
        <f t="shared" si="89"/>
        <v>104609.17</v>
      </c>
      <c r="U488" s="95">
        <f t="shared" si="90"/>
        <v>156913.75</v>
      </c>
      <c r="V488" s="95">
        <f t="shared" si="91"/>
        <v>142766.85999999999</v>
      </c>
      <c r="W488" s="96">
        <f t="shared" si="92"/>
        <v>789929.85</v>
      </c>
      <c r="X488" s="89"/>
      <c r="Y488" s="97">
        <f t="shared" si="93"/>
        <v>189314.22</v>
      </c>
      <c r="Z488" s="97">
        <f t="shared" si="94"/>
        <v>189314.22</v>
      </c>
      <c r="AA488" s="97">
        <f t="shared" si="95"/>
        <v>378628.44</v>
      </c>
    </row>
    <row r="489" spans="1:27" s="18" customFormat="1" ht="26.1" customHeight="1" x14ac:dyDescent="0.2">
      <c r="A489" s="85">
        <v>5095</v>
      </c>
      <c r="B489" s="85" t="s">
        <v>963</v>
      </c>
      <c r="C489" s="85" t="s">
        <v>964</v>
      </c>
      <c r="D489" s="85" t="s">
        <v>65</v>
      </c>
      <c r="E489" s="85" t="s">
        <v>962</v>
      </c>
      <c r="F489" s="85" t="s">
        <v>80</v>
      </c>
      <c r="G489" s="85">
        <v>675443</v>
      </c>
      <c r="H489" s="85">
        <v>1235599887</v>
      </c>
      <c r="I489" s="86" t="s">
        <v>67</v>
      </c>
      <c r="J489" s="85">
        <v>1027596</v>
      </c>
      <c r="K489" s="86" t="s">
        <v>87</v>
      </c>
      <c r="L489" s="86" t="s">
        <v>88</v>
      </c>
      <c r="M489" s="87">
        <v>7847</v>
      </c>
      <c r="N489" s="87">
        <v>17404</v>
      </c>
      <c r="O489" s="102">
        <f t="shared" si="84"/>
        <v>0.45087336244541487</v>
      </c>
      <c r="P489" s="91">
        <f t="shared" si="85"/>
        <v>7846.9999999999991</v>
      </c>
      <c r="Q489" s="92">
        <f t="shared" si="86"/>
        <v>5.7687992518481827E-4</v>
      </c>
      <c r="R489" s="93">
        <f t="shared" si="87"/>
        <v>4.550496553182058E-4</v>
      </c>
      <c r="S489" s="94">
        <f t="shared" si="88"/>
        <v>274253.90999999997</v>
      </c>
      <c r="T489" s="95">
        <f t="shared" si="89"/>
        <v>74394.429999999993</v>
      </c>
      <c r="U489" s="95">
        <f t="shared" si="90"/>
        <v>111591.64</v>
      </c>
      <c r="V489" s="95">
        <f t="shared" si="91"/>
        <v>101530.87</v>
      </c>
      <c r="W489" s="96">
        <f t="shared" si="92"/>
        <v>561770.85</v>
      </c>
      <c r="X489" s="89"/>
      <c r="Y489" s="97">
        <f t="shared" si="93"/>
        <v>134633.74</v>
      </c>
      <c r="Z489" s="97">
        <f t="shared" si="94"/>
        <v>134633.74</v>
      </c>
      <c r="AA489" s="97">
        <f t="shared" si="95"/>
        <v>269267.48</v>
      </c>
    </row>
    <row r="490" spans="1:27" s="18" customFormat="1" ht="26.1" customHeight="1" x14ac:dyDescent="0.2">
      <c r="A490" s="85">
        <v>5100</v>
      </c>
      <c r="B490" s="85" t="s">
        <v>965</v>
      </c>
      <c r="C490" s="85" t="s">
        <v>239</v>
      </c>
      <c r="D490" s="85" t="s">
        <v>65</v>
      </c>
      <c r="E490" s="85" t="s">
        <v>663</v>
      </c>
      <c r="F490" s="85" t="s">
        <v>155</v>
      </c>
      <c r="G490" s="85">
        <v>676108</v>
      </c>
      <c r="H490" s="85">
        <v>1447483631</v>
      </c>
      <c r="I490" s="86" t="s">
        <v>67</v>
      </c>
      <c r="J490" s="85">
        <v>1017743</v>
      </c>
      <c r="K490" s="86" t="s">
        <v>68</v>
      </c>
      <c r="L490" s="86" t="s">
        <v>69</v>
      </c>
      <c r="M490" s="87">
        <v>21135</v>
      </c>
      <c r="N490" s="87">
        <v>33140</v>
      </c>
      <c r="O490" s="102">
        <f t="shared" si="84"/>
        <v>0.6377489438744719</v>
      </c>
      <c r="P490" s="91">
        <f t="shared" si="85"/>
        <v>21135</v>
      </c>
      <c r="Q490" s="92">
        <f t="shared" si="86"/>
        <v>1.5537603184377642E-3</v>
      </c>
      <c r="R490" s="93">
        <f t="shared" si="87"/>
        <v>1.225624374302317E-3</v>
      </c>
      <c r="S490" s="94">
        <f t="shared" si="88"/>
        <v>738671.64</v>
      </c>
      <c r="T490" s="95">
        <f t="shared" si="89"/>
        <v>200372.92</v>
      </c>
      <c r="U490" s="95">
        <f t="shared" si="90"/>
        <v>300559.38</v>
      </c>
      <c r="V490" s="95">
        <f t="shared" si="91"/>
        <v>273461.82</v>
      </c>
      <c r="W490" s="96">
        <f t="shared" si="92"/>
        <v>1513065.76</v>
      </c>
      <c r="X490" s="89"/>
      <c r="Y490" s="97">
        <f t="shared" si="93"/>
        <v>362620.62</v>
      </c>
      <c r="Z490" s="97">
        <f t="shared" si="94"/>
        <v>362620.62</v>
      </c>
      <c r="AA490" s="97">
        <f t="shared" si="95"/>
        <v>725241.24</v>
      </c>
    </row>
    <row r="491" spans="1:27" s="18" customFormat="1" ht="26.1" customHeight="1" x14ac:dyDescent="0.2">
      <c r="A491" s="85">
        <v>5101</v>
      </c>
      <c r="B491" s="85" t="s">
        <v>966</v>
      </c>
      <c r="C491" s="85" t="s">
        <v>967</v>
      </c>
      <c r="D491" s="85" t="s">
        <v>65</v>
      </c>
      <c r="E491" s="85" t="s">
        <v>66</v>
      </c>
      <c r="F491" s="85" t="s">
        <v>66</v>
      </c>
      <c r="G491" s="85">
        <v>675032</v>
      </c>
      <c r="H491" s="85">
        <v>4629313280</v>
      </c>
      <c r="I491" s="86" t="s">
        <v>67</v>
      </c>
      <c r="J491" s="85">
        <v>1028669</v>
      </c>
      <c r="K491" s="86" t="s">
        <v>72</v>
      </c>
      <c r="L491" s="86" t="s">
        <v>73</v>
      </c>
      <c r="M491" s="87">
        <v>21530</v>
      </c>
      <c r="N491" s="87">
        <v>27483</v>
      </c>
      <c r="O491" s="102">
        <f t="shared" si="84"/>
        <v>0.78339337044718549</v>
      </c>
      <c r="P491" s="91">
        <f t="shared" si="85"/>
        <v>21530</v>
      </c>
      <c r="Q491" s="92">
        <f t="shared" si="86"/>
        <v>1.5827991320541785E-3</v>
      </c>
      <c r="R491" s="93">
        <f t="shared" si="87"/>
        <v>1.2485305312859656E-3</v>
      </c>
      <c r="S491" s="94">
        <f t="shared" si="88"/>
        <v>752476.95</v>
      </c>
      <c r="T491" s="95">
        <f t="shared" si="89"/>
        <v>204117.76000000001</v>
      </c>
      <c r="U491" s="95">
        <f t="shared" si="90"/>
        <v>306176.64000000001</v>
      </c>
      <c r="V491" s="95">
        <f t="shared" si="91"/>
        <v>278572.65000000002</v>
      </c>
      <c r="W491" s="96">
        <f t="shared" si="92"/>
        <v>1541344</v>
      </c>
      <c r="X491" s="89"/>
      <c r="Y491" s="97">
        <f t="shared" si="93"/>
        <v>369397.78</v>
      </c>
      <c r="Z491" s="97">
        <f t="shared" si="94"/>
        <v>369397.78</v>
      </c>
      <c r="AA491" s="97">
        <f t="shared" si="95"/>
        <v>738795.56</v>
      </c>
    </row>
    <row r="492" spans="1:27" s="18" customFormat="1" ht="26.1" customHeight="1" x14ac:dyDescent="0.2">
      <c r="A492" s="85">
        <v>5102</v>
      </c>
      <c r="B492" s="85" t="s">
        <v>968</v>
      </c>
      <c r="C492" s="85" t="s">
        <v>64</v>
      </c>
      <c r="D492" s="85" t="s">
        <v>65</v>
      </c>
      <c r="E492" s="85" t="s">
        <v>420</v>
      </c>
      <c r="F492" s="85" t="s">
        <v>66</v>
      </c>
      <c r="G492" s="85">
        <v>455861</v>
      </c>
      <c r="H492" s="85">
        <v>8216208340</v>
      </c>
      <c r="I492" s="86" t="s">
        <v>67</v>
      </c>
      <c r="J492" s="85">
        <v>1030299</v>
      </c>
      <c r="K492" s="86" t="s">
        <v>68</v>
      </c>
      <c r="L492" s="86" t="s">
        <v>69</v>
      </c>
      <c r="M492" s="87">
        <v>15905</v>
      </c>
      <c r="N492" s="87">
        <v>23545</v>
      </c>
      <c r="O492" s="102">
        <f t="shared" si="84"/>
        <v>0.67551497133149285</v>
      </c>
      <c r="P492" s="91">
        <f t="shared" si="85"/>
        <v>15905</v>
      </c>
      <c r="Q492" s="92">
        <f t="shared" si="86"/>
        <v>1.1692717229596706E-3</v>
      </c>
      <c r="R492" s="93">
        <f t="shared" si="87"/>
        <v>9.2233525778463927E-4</v>
      </c>
      <c r="S492" s="94">
        <f t="shared" si="88"/>
        <v>555882.30000000005</v>
      </c>
      <c r="T492" s="95">
        <f t="shared" si="89"/>
        <v>150789.26999999999</v>
      </c>
      <c r="U492" s="95">
        <f t="shared" si="90"/>
        <v>226183.91</v>
      </c>
      <c r="V492" s="95">
        <f t="shared" si="91"/>
        <v>205791.82</v>
      </c>
      <c r="W492" s="96">
        <f t="shared" si="92"/>
        <v>1138647.3</v>
      </c>
      <c r="X492" s="89"/>
      <c r="Y492" s="97">
        <f t="shared" si="93"/>
        <v>272887.67</v>
      </c>
      <c r="Z492" s="97">
        <f t="shared" si="94"/>
        <v>272887.67</v>
      </c>
      <c r="AA492" s="97">
        <f t="shared" si="95"/>
        <v>545775.34</v>
      </c>
    </row>
    <row r="493" spans="1:27" s="18" customFormat="1" ht="26.1" customHeight="1" x14ac:dyDescent="0.2">
      <c r="A493" s="85">
        <v>5103</v>
      </c>
      <c r="B493" s="85" t="s">
        <v>969</v>
      </c>
      <c r="C493" s="85" t="s">
        <v>124</v>
      </c>
      <c r="D493" s="85" t="s">
        <v>65</v>
      </c>
      <c r="E493" s="85" t="s">
        <v>321</v>
      </c>
      <c r="F493" s="85" t="s">
        <v>103</v>
      </c>
      <c r="G493" s="85">
        <v>675560</v>
      </c>
      <c r="H493" s="85">
        <v>1881736056</v>
      </c>
      <c r="I493" s="86" t="s">
        <v>67</v>
      </c>
      <c r="J493" s="85">
        <v>1028612</v>
      </c>
      <c r="K493" s="86" t="s">
        <v>111</v>
      </c>
      <c r="L493" s="86" t="s">
        <v>112</v>
      </c>
      <c r="M493" s="87">
        <v>15718</v>
      </c>
      <c r="N493" s="87">
        <v>26186</v>
      </c>
      <c r="O493" s="102">
        <f t="shared" si="84"/>
        <v>0.60024440540746959</v>
      </c>
      <c r="P493" s="91">
        <f t="shared" si="85"/>
        <v>15718</v>
      </c>
      <c r="Q493" s="92">
        <f t="shared" si="86"/>
        <v>1.1555242339817732E-3</v>
      </c>
      <c r="R493" s="93">
        <f t="shared" si="87"/>
        <v>9.1149107713668403E-4</v>
      </c>
      <c r="S493" s="94">
        <f t="shared" si="88"/>
        <v>549346.62</v>
      </c>
      <c r="T493" s="95">
        <f t="shared" si="89"/>
        <v>149016.39000000001</v>
      </c>
      <c r="U493" s="95">
        <f t="shared" si="90"/>
        <v>223524.59</v>
      </c>
      <c r="V493" s="95">
        <f t="shared" si="91"/>
        <v>203372.27</v>
      </c>
      <c r="W493" s="96">
        <f t="shared" si="92"/>
        <v>1125259.8699999999</v>
      </c>
      <c r="X493" s="89"/>
      <c r="Y493" s="97">
        <f t="shared" si="93"/>
        <v>269679.25</v>
      </c>
      <c r="Z493" s="97">
        <f t="shared" si="94"/>
        <v>269679.25</v>
      </c>
      <c r="AA493" s="97">
        <f t="shared" si="95"/>
        <v>539358.5</v>
      </c>
    </row>
    <row r="494" spans="1:27" s="18" customFormat="1" ht="26.1" customHeight="1" x14ac:dyDescent="0.2">
      <c r="A494" s="85">
        <v>5105</v>
      </c>
      <c r="B494" s="85" t="s">
        <v>970</v>
      </c>
      <c r="C494" s="85" t="s">
        <v>971</v>
      </c>
      <c r="D494" s="85" t="s">
        <v>106</v>
      </c>
      <c r="E494" s="85" t="s">
        <v>66</v>
      </c>
      <c r="F494" s="85" t="s">
        <v>66</v>
      </c>
      <c r="G494" s="85">
        <v>675057</v>
      </c>
      <c r="H494" s="85">
        <v>2709801844</v>
      </c>
      <c r="I494" s="86" t="s">
        <v>67</v>
      </c>
      <c r="J494" s="85">
        <v>1017867</v>
      </c>
      <c r="K494" s="86" t="s">
        <v>72</v>
      </c>
      <c r="L494" s="86" t="s">
        <v>73</v>
      </c>
      <c r="M494" s="87">
        <v>22890</v>
      </c>
      <c r="N494" s="87">
        <v>27287</v>
      </c>
      <c r="O494" s="102">
        <f t="shared" si="84"/>
        <v>0.83886099607871878</v>
      </c>
      <c r="P494" s="91">
        <f t="shared" si="85"/>
        <v>22890</v>
      </c>
      <c r="Q494" s="92">
        <f t="shared" si="86"/>
        <v>0</v>
      </c>
      <c r="R494" s="93">
        <f t="shared" si="87"/>
        <v>1.3273972996347308E-3</v>
      </c>
      <c r="S494" s="94">
        <f t="shared" si="88"/>
        <v>0</v>
      </c>
      <c r="T494" s="95">
        <f t="shared" si="89"/>
        <v>217011.41</v>
      </c>
      <c r="U494" s="95">
        <f t="shared" si="90"/>
        <v>325517.11</v>
      </c>
      <c r="V494" s="95">
        <f t="shared" si="91"/>
        <v>0</v>
      </c>
      <c r="W494" s="96">
        <f t="shared" si="92"/>
        <v>542528.52</v>
      </c>
      <c r="X494" s="89"/>
      <c r="Y494" s="97">
        <f t="shared" si="93"/>
        <v>0</v>
      </c>
      <c r="Z494" s="97">
        <f t="shared" si="94"/>
        <v>0</v>
      </c>
      <c r="AA494" s="97">
        <f t="shared" si="95"/>
        <v>0</v>
      </c>
    </row>
    <row r="495" spans="1:27" s="18" customFormat="1" ht="26.1" customHeight="1" x14ac:dyDescent="0.2">
      <c r="A495" s="85">
        <v>5106</v>
      </c>
      <c r="B495" s="85" t="s">
        <v>972</v>
      </c>
      <c r="C495" s="85" t="s">
        <v>973</v>
      </c>
      <c r="D495" s="85" t="s">
        <v>106</v>
      </c>
      <c r="E495" s="85" t="s">
        <v>103</v>
      </c>
      <c r="F495" s="85" t="s">
        <v>103</v>
      </c>
      <c r="G495" s="85">
        <v>455626</v>
      </c>
      <c r="H495" s="85">
        <v>8511949853</v>
      </c>
      <c r="I495" s="86" t="s">
        <v>67</v>
      </c>
      <c r="J495" s="85">
        <v>1031169</v>
      </c>
      <c r="K495" s="86" t="s">
        <v>279</v>
      </c>
      <c r="L495" s="86" t="s">
        <v>73</v>
      </c>
      <c r="M495" s="87">
        <v>16061</v>
      </c>
      <c r="N495" s="87">
        <v>21420</v>
      </c>
      <c r="O495" s="102">
        <f t="shared" si="84"/>
        <v>0.74981325863678805</v>
      </c>
      <c r="P495" s="91">
        <f t="shared" si="85"/>
        <v>32034.234972677597</v>
      </c>
      <c r="Q495" s="92">
        <f t="shared" si="86"/>
        <v>0</v>
      </c>
      <c r="R495" s="93">
        <f t="shared" si="87"/>
        <v>1.8576739623677018E-3</v>
      </c>
      <c r="S495" s="94">
        <f t="shared" si="88"/>
        <v>0</v>
      </c>
      <c r="T495" s="95">
        <f t="shared" si="89"/>
        <v>303704.43</v>
      </c>
      <c r="U495" s="95">
        <f t="shared" si="90"/>
        <v>455556.64</v>
      </c>
      <c r="V495" s="95">
        <f t="shared" si="91"/>
        <v>0</v>
      </c>
      <c r="W495" s="96">
        <f t="shared" si="92"/>
        <v>759261.07000000007</v>
      </c>
      <c r="X495" s="89"/>
      <c r="Y495" s="97">
        <f t="shared" si="93"/>
        <v>0</v>
      </c>
      <c r="Z495" s="97">
        <f t="shared" si="94"/>
        <v>0</v>
      </c>
      <c r="AA495" s="97">
        <f t="shared" si="95"/>
        <v>0</v>
      </c>
    </row>
    <row r="496" spans="1:27" s="18" customFormat="1" ht="26.1" customHeight="1" x14ac:dyDescent="0.2">
      <c r="A496" s="85">
        <v>5107</v>
      </c>
      <c r="B496" s="85" t="s">
        <v>974</v>
      </c>
      <c r="C496" s="85" t="s">
        <v>975</v>
      </c>
      <c r="D496" s="85" t="s">
        <v>106</v>
      </c>
      <c r="E496" s="85" t="s">
        <v>330</v>
      </c>
      <c r="F496" s="85" t="s">
        <v>66</v>
      </c>
      <c r="G496" s="85">
        <v>675020</v>
      </c>
      <c r="H496" s="85">
        <v>2709813781</v>
      </c>
      <c r="I496" s="86" t="s">
        <v>67</v>
      </c>
      <c r="J496" s="85">
        <v>1017868</v>
      </c>
      <c r="K496" s="86" t="s">
        <v>72</v>
      </c>
      <c r="L496" s="86" t="s">
        <v>73</v>
      </c>
      <c r="M496" s="87">
        <v>20689</v>
      </c>
      <c r="N496" s="87">
        <v>30613</v>
      </c>
      <c r="O496" s="102">
        <f t="shared" si="84"/>
        <v>0.67582399634142354</v>
      </c>
      <c r="P496" s="91">
        <f t="shared" si="85"/>
        <v>20689</v>
      </c>
      <c r="Q496" s="92">
        <f t="shared" si="86"/>
        <v>0</v>
      </c>
      <c r="R496" s="93">
        <f t="shared" si="87"/>
        <v>1.1997607135055895E-3</v>
      </c>
      <c r="S496" s="94">
        <f t="shared" si="88"/>
        <v>0</v>
      </c>
      <c r="T496" s="95">
        <f t="shared" si="89"/>
        <v>196144.56</v>
      </c>
      <c r="U496" s="95">
        <f t="shared" si="90"/>
        <v>294216.84000000003</v>
      </c>
      <c r="V496" s="95">
        <f t="shared" si="91"/>
        <v>0</v>
      </c>
      <c r="W496" s="96">
        <f t="shared" si="92"/>
        <v>490361.4</v>
      </c>
      <c r="X496" s="89"/>
      <c r="Y496" s="97">
        <f t="shared" si="93"/>
        <v>0</v>
      </c>
      <c r="Z496" s="97">
        <f t="shared" si="94"/>
        <v>0</v>
      </c>
      <c r="AA496" s="97">
        <f t="shared" si="95"/>
        <v>0</v>
      </c>
    </row>
    <row r="497" spans="1:27" s="18" customFormat="1" ht="26.1" customHeight="1" x14ac:dyDescent="0.2">
      <c r="A497" s="85">
        <v>5109</v>
      </c>
      <c r="B497" s="85" t="s">
        <v>976</v>
      </c>
      <c r="C497" s="85" t="s">
        <v>977</v>
      </c>
      <c r="D497" s="85" t="s">
        <v>106</v>
      </c>
      <c r="E497" s="85" t="s">
        <v>86</v>
      </c>
      <c r="F497" s="85" t="s">
        <v>86</v>
      </c>
      <c r="G497" s="85">
        <v>455533</v>
      </c>
      <c r="H497" s="85">
        <v>8435925765</v>
      </c>
      <c r="I497" s="86" t="s">
        <v>67</v>
      </c>
      <c r="J497" s="85">
        <v>1030830</v>
      </c>
      <c r="K497" s="86" t="s">
        <v>72</v>
      </c>
      <c r="L497" s="86" t="s">
        <v>73</v>
      </c>
      <c r="M497" s="87">
        <v>26251</v>
      </c>
      <c r="N497" s="87">
        <v>34885</v>
      </c>
      <c r="O497" s="102">
        <f t="shared" si="84"/>
        <v>0.75250107496058483</v>
      </c>
      <c r="P497" s="91">
        <f t="shared" si="85"/>
        <v>26251.000000000004</v>
      </c>
      <c r="Q497" s="92">
        <f t="shared" si="86"/>
        <v>0</v>
      </c>
      <c r="R497" s="93">
        <f t="shared" si="87"/>
        <v>1.5223025999437014E-3</v>
      </c>
      <c r="S497" s="94">
        <f t="shared" si="88"/>
        <v>0</v>
      </c>
      <c r="T497" s="95">
        <f t="shared" si="89"/>
        <v>248875.77</v>
      </c>
      <c r="U497" s="95">
        <f t="shared" si="90"/>
        <v>373313.66</v>
      </c>
      <c r="V497" s="95">
        <f t="shared" si="91"/>
        <v>0</v>
      </c>
      <c r="W497" s="96">
        <f t="shared" si="92"/>
        <v>622189.42999999993</v>
      </c>
      <c r="X497" s="89"/>
      <c r="Y497" s="97">
        <f t="shared" si="93"/>
        <v>0</v>
      </c>
      <c r="Z497" s="97">
        <f t="shared" si="94"/>
        <v>0</v>
      </c>
      <c r="AA497" s="97">
        <f t="shared" si="95"/>
        <v>0</v>
      </c>
    </row>
    <row r="498" spans="1:27" s="18" customFormat="1" ht="26.1" customHeight="1" x14ac:dyDescent="0.2">
      <c r="A498" s="85">
        <v>5110</v>
      </c>
      <c r="B498" s="85" t="s">
        <v>978</v>
      </c>
      <c r="C498" s="85" t="s">
        <v>78</v>
      </c>
      <c r="D498" s="85" t="s">
        <v>65</v>
      </c>
      <c r="E498" s="85" t="s">
        <v>979</v>
      </c>
      <c r="F498" s="85" t="s">
        <v>80</v>
      </c>
      <c r="G498" s="85" t="s">
        <v>980</v>
      </c>
      <c r="H498" s="85">
        <v>1558491506</v>
      </c>
      <c r="I498" s="86" t="s">
        <v>67</v>
      </c>
      <c r="J498" s="85">
        <v>511001</v>
      </c>
      <c r="K498" s="86" t="s">
        <v>68</v>
      </c>
      <c r="L498" s="86" t="s">
        <v>69</v>
      </c>
      <c r="M498" s="87">
        <v>3168</v>
      </c>
      <c r="N498" s="87">
        <v>8072</v>
      </c>
      <c r="O498" s="102">
        <f t="shared" si="84"/>
        <v>0.39246778989098119</v>
      </c>
      <c r="P498" s="91">
        <f t="shared" si="85"/>
        <v>3168</v>
      </c>
      <c r="Q498" s="92">
        <f t="shared" si="86"/>
        <v>2.3289863680202682E-4</v>
      </c>
      <c r="R498" s="93">
        <f t="shared" si="87"/>
        <v>1.8371317803594702E-4</v>
      </c>
      <c r="S498" s="94">
        <f t="shared" si="88"/>
        <v>110722.11</v>
      </c>
      <c r="T498" s="95">
        <f t="shared" si="89"/>
        <v>30034.61</v>
      </c>
      <c r="U498" s="95">
        <f t="shared" si="90"/>
        <v>45051.91</v>
      </c>
      <c r="V498" s="95">
        <f t="shared" si="91"/>
        <v>40990.160000000003</v>
      </c>
      <c r="W498" s="96">
        <f t="shared" si="92"/>
        <v>226798.79</v>
      </c>
      <c r="X498" s="89"/>
      <c r="Y498" s="97">
        <f t="shared" si="93"/>
        <v>54354.49</v>
      </c>
      <c r="Z498" s="97">
        <f t="shared" si="94"/>
        <v>54354.49</v>
      </c>
      <c r="AA498" s="97">
        <f t="shared" si="95"/>
        <v>108708.98</v>
      </c>
    </row>
    <row r="499" spans="1:27" s="18" customFormat="1" ht="26.1" customHeight="1" x14ac:dyDescent="0.2">
      <c r="A499" s="85">
        <v>5112</v>
      </c>
      <c r="B499" s="85" t="s">
        <v>981</v>
      </c>
      <c r="C499" s="85" t="s">
        <v>362</v>
      </c>
      <c r="D499" s="85" t="s">
        <v>65</v>
      </c>
      <c r="E499" s="85" t="s">
        <v>580</v>
      </c>
      <c r="F499" s="85" t="s">
        <v>76</v>
      </c>
      <c r="G499" s="85">
        <v>675046</v>
      </c>
      <c r="H499" s="85">
        <v>1891021242</v>
      </c>
      <c r="I499" s="86" t="s">
        <v>67</v>
      </c>
      <c r="J499" s="85">
        <v>1017848</v>
      </c>
      <c r="K499" s="86" t="s">
        <v>72</v>
      </c>
      <c r="L499" s="86" t="s">
        <v>73</v>
      </c>
      <c r="M499" s="87">
        <v>23798</v>
      </c>
      <c r="N499" s="87">
        <v>31865</v>
      </c>
      <c r="O499" s="102">
        <f t="shared" si="84"/>
        <v>0.74683822375647257</v>
      </c>
      <c r="P499" s="91">
        <f t="shared" si="85"/>
        <v>23798</v>
      </c>
      <c r="Q499" s="92">
        <f t="shared" si="86"/>
        <v>1.749533383401084E-3</v>
      </c>
      <c r="R499" s="93">
        <f t="shared" si="87"/>
        <v>1.3800524655617004E-3</v>
      </c>
      <c r="S499" s="94">
        <f t="shared" si="88"/>
        <v>831743.92</v>
      </c>
      <c r="T499" s="95">
        <f t="shared" si="89"/>
        <v>225619.81</v>
      </c>
      <c r="U499" s="95">
        <f t="shared" si="90"/>
        <v>338429.71</v>
      </c>
      <c r="V499" s="95">
        <f t="shared" si="91"/>
        <v>307917.88</v>
      </c>
      <c r="W499" s="96">
        <f t="shared" si="92"/>
        <v>1703711.3199999998</v>
      </c>
      <c r="X499" s="89"/>
      <c r="Y499" s="97">
        <f t="shared" si="93"/>
        <v>408310.65</v>
      </c>
      <c r="Z499" s="97">
        <f t="shared" si="94"/>
        <v>408310.65</v>
      </c>
      <c r="AA499" s="97">
        <f t="shared" si="95"/>
        <v>816621.3</v>
      </c>
    </row>
    <row r="500" spans="1:27" s="18" customFormat="1" ht="26.1" customHeight="1" x14ac:dyDescent="0.2">
      <c r="A500" s="85">
        <v>5115</v>
      </c>
      <c r="B500" s="85" t="s">
        <v>982</v>
      </c>
      <c r="C500" s="85" t="s">
        <v>983</v>
      </c>
      <c r="D500" s="85" t="s">
        <v>106</v>
      </c>
      <c r="E500" s="85" t="s">
        <v>66</v>
      </c>
      <c r="F500" s="85" t="s">
        <v>66</v>
      </c>
      <c r="G500" s="85">
        <v>675810</v>
      </c>
      <c r="H500" s="85">
        <v>8250015734</v>
      </c>
      <c r="I500" s="86" t="s">
        <v>67</v>
      </c>
      <c r="J500" s="85">
        <v>1029481</v>
      </c>
      <c r="K500" s="86" t="s">
        <v>72</v>
      </c>
      <c r="L500" s="86" t="s">
        <v>73</v>
      </c>
      <c r="M500" s="87">
        <v>15609</v>
      </c>
      <c r="N500" s="87">
        <v>19561</v>
      </c>
      <c r="O500" s="102">
        <f t="shared" si="84"/>
        <v>0.79796533919533763</v>
      </c>
      <c r="P500" s="91">
        <f t="shared" si="85"/>
        <v>15608.999999999998</v>
      </c>
      <c r="Q500" s="92">
        <f t="shared" si="86"/>
        <v>0</v>
      </c>
      <c r="R500" s="93">
        <f t="shared" si="87"/>
        <v>9.0517013761461378E-4</v>
      </c>
      <c r="S500" s="94">
        <f t="shared" si="88"/>
        <v>0</v>
      </c>
      <c r="T500" s="95">
        <f t="shared" si="89"/>
        <v>147983.01</v>
      </c>
      <c r="U500" s="95">
        <f t="shared" si="90"/>
        <v>221974.51</v>
      </c>
      <c r="V500" s="95">
        <f t="shared" si="91"/>
        <v>0</v>
      </c>
      <c r="W500" s="96">
        <f t="shared" si="92"/>
        <v>369957.52</v>
      </c>
      <c r="X500" s="89"/>
      <c r="Y500" s="97">
        <f t="shared" si="93"/>
        <v>0</v>
      </c>
      <c r="Z500" s="97">
        <f t="shared" si="94"/>
        <v>0</v>
      </c>
      <c r="AA500" s="97">
        <f t="shared" si="95"/>
        <v>0</v>
      </c>
    </row>
    <row r="501" spans="1:27" s="18" customFormat="1" ht="26.1" customHeight="1" x14ac:dyDescent="0.2">
      <c r="A501" s="85">
        <v>5116</v>
      </c>
      <c r="B501" s="85" t="s">
        <v>984</v>
      </c>
      <c r="C501" s="85" t="s">
        <v>984</v>
      </c>
      <c r="D501" s="85" t="s">
        <v>106</v>
      </c>
      <c r="E501" s="85" t="s">
        <v>66</v>
      </c>
      <c r="F501" s="85" t="s">
        <v>66</v>
      </c>
      <c r="G501" s="85">
        <v>455994</v>
      </c>
      <c r="H501" s="85">
        <v>8250013606</v>
      </c>
      <c r="I501" s="86" t="s">
        <v>67</v>
      </c>
      <c r="J501" s="85">
        <v>1029572</v>
      </c>
      <c r="K501" s="86" t="s">
        <v>72</v>
      </c>
      <c r="L501" s="86" t="s">
        <v>73</v>
      </c>
      <c r="M501" s="87">
        <v>12844</v>
      </c>
      <c r="N501" s="87">
        <v>17617</v>
      </c>
      <c r="O501" s="102">
        <f t="shared" si="84"/>
        <v>0.72906851336776979</v>
      </c>
      <c r="P501" s="91">
        <f t="shared" si="85"/>
        <v>12844</v>
      </c>
      <c r="Q501" s="92">
        <f t="shared" si="86"/>
        <v>0</v>
      </c>
      <c r="R501" s="93">
        <f t="shared" si="87"/>
        <v>7.4482703872907311E-4</v>
      </c>
      <c r="S501" s="94">
        <f t="shared" si="88"/>
        <v>0</v>
      </c>
      <c r="T501" s="95">
        <f t="shared" si="89"/>
        <v>121769.09</v>
      </c>
      <c r="U501" s="95">
        <f t="shared" si="90"/>
        <v>182653.64</v>
      </c>
      <c r="V501" s="95">
        <f t="shared" si="91"/>
        <v>0</v>
      </c>
      <c r="W501" s="96">
        <f t="shared" si="92"/>
        <v>304422.73</v>
      </c>
      <c r="X501" s="89"/>
      <c r="Y501" s="97">
        <f t="shared" si="93"/>
        <v>0</v>
      </c>
      <c r="Z501" s="97">
        <f t="shared" si="94"/>
        <v>0</v>
      </c>
      <c r="AA501" s="97">
        <f t="shared" si="95"/>
        <v>0</v>
      </c>
    </row>
    <row r="502" spans="1:27" s="18" customFormat="1" ht="26.1" customHeight="1" x14ac:dyDescent="0.2">
      <c r="A502" s="85">
        <v>5119</v>
      </c>
      <c r="B502" s="85" t="s">
        <v>985</v>
      </c>
      <c r="C502" s="85" t="s">
        <v>362</v>
      </c>
      <c r="D502" s="85" t="s">
        <v>65</v>
      </c>
      <c r="E502" s="85" t="s">
        <v>66</v>
      </c>
      <c r="F502" s="85" t="s">
        <v>66</v>
      </c>
      <c r="G502" s="85">
        <v>675870</v>
      </c>
      <c r="H502" s="85">
        <v>1104848035</v>
      </c>
      <c r="I502" s="86" t="s">
        <v>67</v>
      </c>
      <c r="J502" s="85">
        <v>1003965</v>
      </c>
      <c r="K502" s="86" t="s">
        <v>72</v>
      </c>
      <c r="L502" s="86" t="s">
        <v>73</v>
      </c>
      <c r="M502" s="87">
        <v>12203</v>
      </c>
      <c r="N502" s="87">
        <v>24065</v>
      </c>
      <c r="O502" s="102">
        <f t="shared" si="84"/>
        <v>0.50708497818408482</v>
      </c>
      <c r="P502" s="91">
        <f t="shared" si="85"/>
        <v>12203.000000000002</v>
      </c>
      <c r="Q502" s="92">
        <f t="shared" si="86"/>
        <v>8.9711555078760539E-4</v>
      </c>
      <c r="R502" s="93">
        <f t="shared" si="87"/>
        <v>7.0765527511763317E-4</v>
      </c>
      <c r="S502" s="94">
        <f t="shared" si="88"/>
        <v>426496.81</v>
      </c>
      <c r="T502" s="95">
        <f t="shared" si="89"/>
        <v>115692.01</v>
      </c>
      <c r="U502" s="95">
        <f t="shared" si="90"/>
        <v>173538.02</v>
      </c>
      <c r="V502" s="95">
        <f t="shared" si="91"/>
        <v>157892.34</v>
      </c>
      <c r="W502" s="96">
        <f t="shared" si="92"/>
        <v>873619.17999999993</v>
      </c>
      <c r="X502" s="89"/>
      <c r="Y502" s="97">
        <f t="shared" si="93"/>
        <v>209371.16</v>
      </c>
      <c r="Z502" s="97">
        <f t="shared" si="94"/>
        <v>209371.16</v>
      </c>
      <c r="AA502" s="97">
        <f t="shared" si="95"/>
        <v>418742.32</v>
      </c>
    </row>
    <row r="503" spans="1:27" s="18" customFormat="1" ht="26.1" customHeight="1" x14ac:dyDescent="0.2">
      <c r="A503" s="85">
        <v>5120</v>
      </c>
      <c r="B503" s="85" t="s">
        <v>986</v>
      </c>
      <c r="C503" s="85" t="s">
        <v>987</v>
      </c>
      <c r="D503" s="85" t="s">
        <v>106</v>
      </c>
      <c r="E503" s="85" t="s">
        <v>76</v>
      </c>
      <c r="F503" s="85" t="s">
        <v>76</v>
      </c>
      <c r="G503" s="85">
        <v>675625</v>
      </c>
      <c r="H503" s="85">
        <v>8218123828</v>
      </c>
      <c r="I503" s="86" t="s">
        <v>67</v>
      </c>
      <c r="J503" s="85">
        <v>1028910</v>
      </c>
      <c r="K503" s="86" t="s">
        <v>72</v>
      </c>
      <c r="L503" s="86" t="s">
        <v>73</v>
      </c>
      <c r="M503" s="87">
        <v>27601</v>
      </c>
      <c r="N503" s="87">
        <v>36757</v>
      </c>
      <c r="O503" s="102">
        <f t="shared" si="84"/>
        <v>0.75090458960198059</v>
      </c>
      <c r="P503" s="91">
        <f t="shared" si="85"/>
        <v>27601</v>
      </c>
      <c r="Q503" s="92">
        <f t="shared" si="86"/>
        <v>0</v>
      </c>
      <c r="R503" s="93">
        <f t="shared" si="87"/>
        <v>1.6005894655840194E-3</v>
      </c>
      <c r="S503" s="94">
        <f t="shared" si="88"/>
        <v>0</v>
      </c>
      <c r="T503" s="95">
        <f t="shared" si="89"/>
        <v>261674.61</v>
      </c>
      <c r="U503" s="95">
        <f t="shared" si="90"/>
        <v>392511.91</v>
      </c>
      <c r="V503" s="95">
        <f t="shared" si="91"/>
        <v>0</v>
      </c>
      <c r="W503" s="96">
        <f t="shared" si="92"/>
        <v>654186.52</v>
      </c>
      <c r="X503" s="89"/>
      <c r="Y503" s="97">
        <f t="shared" si="93"/>
        <v>0</v>
      </c>
      <c r="Z503" s="97">
        <f t="shared" si="94"/>
        <v>0</v>
      </c>
      <c r="AA503" s="97">
        <f t="shared" si="95"/>
        <v>0</v>
      </c>
    </row>
    <row r="504" spans="1:27" s="18" customFormat="1" ht="26.1" customHeight="1" x14ac:dyDescent="0.2">
      <c r="A504" s="85">
        <v>5121</v>
      </c>
      <c r="B504" s="85" t="s">
        <v>988</v>
      </c>
      <c r="C504" s="85" t="s">
        <v>989</v>
      </c>
      <c r="D504" s="85" t="s">
        <v>65</v>
      </c>
      <c r="E504" s="85" t="s">
        <v>103</v>
      </c>
      <c r="F504" s="85" t="s">
        <v>103</v>
      </c>
      <c r="G504" s="85">
        <v>675028</v>
      </c>
      <c r="H504" s="85">
        <v>1013628759</v>
      </c>
      <c r="I504" s="86" t="s">
        <v>67</v>
      </c>
      <c r="J504" s="85">
        <v>1015228</v>
      </c>
      <c r="K504" s="86" t="s">
        <v>72</v>
      </c>
      <c r="L504" s="86" t="s">
        <v>73</v>
      </c>
      <c r="M504" s="87">
        <v>19519</v>
      </c>
      <c r="N504" s="87">
        <v>28485</v>
      </c>
      <c r="O504" s="102">
        <f t="shared" si="84"/>
        <v>0.68523784447955061</v>
      </c>
      <c r="P504" s="91">
        <f t="shared" si="85"/>
        <v>19519</v>
      </c>
      <c r="Q504" s="92">
        <f t="shared" si="86"/>
        <v>1.434958488553902E-3</v>
      </c>
      <c r="R504" s="93">
        <f t="shared" si="87"/>
        <v>1.1319120966173137E-3</v>
      </c>
      <c r="S504" s="94">
        <f t="shared" si="88"/>
        <v>682192.18</v>
      </c>
      <c r="T504" s="95">
        <f t="shared" si="89"/>
        <v>185052.23</v>
      </c>
      <c r="U504" s="95">
        <f t="shared" si="90"/>
        <v>277578.34999999998</v>
      </c>
      <c r="V504" s="95">
        <f t="shared" si="91"/>
        <v>252552.69</v>
      </c>
      <c r="W504" s="96">
        <f t="shared" si="92"/>
        <v>1397375.45</v>
      </c>
      <c r="X504" s="89"/>
      <c r="Y504" s="97">
        <f t="shared" si="93"/>
        <v>334894.34000000003</v>
      </c>
      <c r="Z504" s="97">
        <f t="shared" si="94"/>
        <v>334894.34000000003</v>
      </c>
      <c r="AA504" s="97">
        <f t="shared" si="95"/>
        <v>669788.68000000005</v>
      </c>
    </row>
    <row r="505" spans="1:27" s="18" customFormat="1" ht="26.1" customHeight="1" x14ac:dyDescent="0.2">
      <c r="A505" s="85">
        <v>5122</v>
      </c>
      <c r="B505" s="85" t="s">
        <v>990</v>
      </c>
      <c r="C505" s="85" t="s">
        <v>124</v>
      </c>
      <c r="D505" s="85" t="s">
        <v>65</v>
      </c>
      <c r="E505" s="85" t="s">
        <v>66</v>
      </c>
      <c r="F505" s="85" t="s">
        <v>66</v>
      </c>
      <c r="G505" s="85">
        <v>675111</v>
      </c>
      <c r="H505" s="85">
        <v>1659696177</v>
      </c>
      <c r="I505" s="86" t="s">
        <v>67</v>
      </c>
      <c r="J505" s="85">
        <v>1028667</v>
      </c>
      <c r="K505" s="86" t="s">
        <v>111</v>
      </c>
      <c r="L505" s="86" t="s">
        <v>112</v>
      </c>
      <c r="M505" s="87">
        <v>18346</v>
      </c>
      <c r="N505" s="87">
        <v>24332</v>
      </c>
      <c r="O505" s="102">
        <f t="shared" si="84"/>
        <v>0.75398651980930465</v>
      </c>
      <c r="P505" s="91">
        <f t="shared" si="85"/>
        <v>18346</v>
      </c>
      <c r="Q505" s="92">
        <f t="shared" si="86"/>
        <v>1.3487242395107274E-3</v>
      </c>
      <c r="R505" s="93">
        <f t="shared" si="87"/>
        <v>1.0638895089165037E-3</v>
      </c>
      <c r="S505" s="94">
        <f t="shared" si="88"/>
        <v>641195.64</v>
      </c>
      <c r="T505" s="95">
        <f t="shared" si="89"/>
        <v>173931.47</v>
      </c>
      <c r="U505" s="95">
        <f t="shared" si="90"/>
        <v>260897.2</v>
      </c>
      <c r="V505" s="95">
        <f t="shared" si="91"/>
        <v>237375.47</v>
      </c>
      <c r="W505" s="96">
        <f t="shared" si="92"/>
        <v>1313399.78</v>
      </c>
      <c r="X505" s="89"/>
      <c r="Y505" s="97">
        <f t="shared" si="93"/>
        <v>314768.77</v>
      </c>
      <c r="Z505" s="97">
        <f t="shared" si="94"/>
        <v>314768.77</v>
      </c>
      <c r="AA505" s="97">
        <f t="shared" si="95"/>
        <v>629537.54</v>
      </c>
    </row>
    <row r="506" spans="1:27" s="18" customFormat="1" ht="26.1" customHeight="1" x14ac:dyDescent="0.2">
      <c r="A506" s="85">
        <v>5123</v>
      </c>
      <c r="B506" s="85" t="s">
        <v>991</v>
      </c>
      <c r="C506" s="85" t="s">
        <v>71</v>
      </c>
      <c r="D506" s="85" t="s">
        <v>65</v>
      </c>
      <c r="E506" s="85" t="s">
        <v>236</v>
      </c>
      <c r="F506" s="85" t="s">
        <v>80</v>
      </c>
      <c r="G506" s="85">
        <v>675928</v>
      </c>
      <c r="H506" s="85">
        <v>1619515350</v>
      </c>
      <c r="I506" s="86" t="s">
        <v>67</v>
      </c>
      <c r="J506" s="85">
        <v>1030953</v>
      </c>
      <c r="K506" s="86" t="s">
        <v>237</v>
      </c>
      <c r="L506" s="86" t="s">
        <v>69</v>
      </c>
      <c r="M506" s="87">
        <v>12172</v>
      </c>
      <c r="N506" s="87">
        <v>15370</v>
      </c>
      <c r="O506" s="102">
        <f t="shared" si="84"/>
        <v>0.79193233571893296</v>
      </c>
      <c r="P506" s="91">
        <f t="shared" si="85"/>
        <v>20956.509433962263</v>
      </c>
      <c r="Q506" s="92">
        <f t="shared" si="86"/>
        <v>1.5406384088695157E-3</v>
      </c>
      <c r="R506" s="93">
        <f t="shared" si="87"/>
        <v>1.2152736580345682E-3</v>
      </c>
      <c r="S506" s="94">
        <f t="shared" si="88"/>
        <v>732433.37</v>
      </c>
      <c r="T506" s="95">
        <f t="shared" si="89"/>
        <v>198680.72</v>
      </c>
      <c r="U506" s="95">
        <f t="shared" si="90"/>
        <v>298021.07</v>
      </c>
      <c r="V506" s="95">
        <f t="shared" si="91"/>
        <v>271152.36</v>
      </c>
      <c r="W506" s="96">
        <f t="shared" si="92"/>
        <v>1500287.52</v>
      </c>
      <c r="X506" s="89"/>
      <c r="Y506" s="97">
        <f t="shared" si="93"/>
        <v>359558.2</v>
      </c>
      <c r="Z506" s="97">
        <f t="shared" si="94"/>
        <v>359558.2</v>
      </c>
      <c r="AA506" s="97">
        <f t="shared" si="95"/>
        <v>719116.4</v>
      </c>
    </row>
    <row r="507" spans="1:27" s="18" customFormat="1" ht="26.1" customHeight="1" x14ac:dyDescent="0.2">
      <c r="A507" s="85">
        <v>5125</v>
      </c>
      <c r="B507" s="85" t="s">
        <v>992</v>
      </c>
      <c r="C507" s="85" t="s">
        <v>119</v>
      </c>
      <c r="D507" s="85" t="s">
        <v>65</v>
      </c>
      <c r="E507" s="85" t="s">
        <v>416</v>
      </c>
      <c r="F507" s="85" t="s">
        <v>100</v>
      </c>
      <c r="G507" s="85">
        <v>675976</v>
      </c>
      <c r="H507" s="85">
        <v>1730629544</v>
      </c>
      <c r="I507" s="86" t="s">
        <v>67</v>
      </c>
      <c r="J507" s="85">
        <v>1028822</v>
      </c>
      <c r="K507" s="86" t="s">
        <v>68</v>
      </c>
      <c r="L507" s="86" t="s">
        <v>69</v>
      </c>
      <c r="M507" s="87">
        <v>12591</v>
      </c>
      <c r="N507" s="87">
        <v>23493</v>
      </c>
      <c r="O507" s="102">
        <f t="shared" si="84"/>
        <v>0.53594687779338523</v>
      </c>
      <c r="P507" s="91">
        <f t="shared" si="85"/>
        <v>12591.000000000002</v>
      </c>
      <c r="Q507" s="92">
        <f t="shared" si="86"/>
        <v>9.2563975251714649E-4</v>
      </c>
      <c r="R507" s="93">
        <f t="shared" si="87"/>
        <v>7.3015550020536901E-4</v>
      </c>
      <c r="S507" s="94">
        <f t="shared" si="88"/>
        <v>440057.47</v>
      </c>
      <c r="T507" s="95">
        <f t="shared" si="89"/>
        <v>119370.49</v>
      </c>
      <c r="U507" s="95">
        <f t="shared" si="90"/>
        <v>179055.74</v>
      </c>
      <c r="V507" s="95">
        <f t="shared" si="91"/>
        <v>162912.6</v>
      </c>
      <c r="W507" s="96">
        <f t="shared" si="92"/>
        <v>901396.29999999993</v>
      </c>
      <c r="X507" s="89"/>
      <c r="Y507" s="97">
        <f t="shared" si="93"/>
        <v>216028.21</v>
      </c>
      <c r="Z507" s="97">
        <f t="shared" si="94"/>
        <v>216028.21</v>
      </c>
      <c r="AA507" s="97">
        <f t="shared" si="95"/>
        <v>432056.42</v>
      </c>
    </row>
    <row r="508" spans="1:27" s="18" customFormat="1" ht="26.1" customHeight="1" x14ac:dyDescent="0.2">
      <c r="A508" s="85">
        <v>5126</v>
      </c>
      <c r="B508" s="85" t="s">
        <v>993</v>
      </c>
      <c r="C508" s="85" t="s">
        <v>119</v>
      </c>
      <c r="D508" s="85" t="s">
        <v>65</v>
      </c>
      <c r="E508" s="85" t="s">
        <v>66</v>
      </c>
      <c r="F508" s="85" t="s">
        <v>66</v>
      </c>
      <c r="G508" s="85">
        <v>675680</v>
      </c>
      <c r="H508" s="85">
        <v>1750770749</v>
      </c>
      <c r="I508" s="86" t="s">
        <v>67</v>
      </c>
      <c r="J508" s="85">
        <v>1026709</v>
      </c>
      <c r="K508" s="86" t="s">
        <v>68</v>
      </c>
      <c r="L508" s="86" t="s">
        <v>69</v>
      </c>
      <c r="M508" s="87">
        <v>24115</v>
      </c>
      <c r="N508" s="87">
        <v>31205</v>
      </c>
      <c r="O508" s="102">
        <f t="shared" si="84"/>
        <v>0.77279282166319496</v>
      </c>
      <c r="P508" s="91">
        <f t="shared" si="85"/>
        <v>24115</v>
      </c>
      <c r="Q508" s="92">
        <f t="shared" si="86"/>
        <v>1.7728379502780546E-3</v>
      </c>
      <c r="R508" s="93">
        <f t="shared" si="87"/>
        <v>1.3984353814194641E-3</v>
      </c>
      <c r="S508" s="94">
        <f t="shared" si="88"/>
        <v>842823.12</v>
      </c>
      <c r="T508" s="95">
        <f t="shared" si="89"/>
        <v>228625.17</v>
      </c>
      <c r="U508" s="95">
        <f t="shared" si="90"/>
        <v>342937.75</v>
      </c>
      <c r="V508" s="95">
        <f t="shared" si="91"/>
        <v>312019.48</v>
      </c>
      <c r="W508" s="96">
        <f t="shared" si="92"/>
        <v>1726405.52</v>
      </c>
      <c r="X508" s="89"/>
      <c r="Y508" s="97">
        <f t="shared" si="93"/>
        <v>413749.53</v>
      </c>
      <c r="Z508" s="97">
        <f t="shared" si="94"/>
        <v>413749.53</v>
      </c>
      <c r="AA508" s="97">
        <f t="shared" si="95"/>
        <v>827499.06</v>
      </c>
    </row>
    <row r="509" spans="1:27" s="18" customFormat="1" ht="26.1" customHeight="1" x14ac:dyDescent="0.2">
      <c r="A509" s="85">
        <v>5127</v>
      </c>
      <c r="B509" s="85" t="s">
        <v>994</v>
      </c>
      <c r="C509" s="85" t="s">
        <v>64</v>
      </c>
      <c r="D509" s="85" t="s">
        <v>65</v>
      </c>
      <c r="E509" s="85" t="s">
        <v>66</v>
      </c>
      <c r="F509" s="85" t="s">
        <v>66</v>
      </c>
      <c r="G509" s="85">
        <v>675447</v>
      </c>
      <c r="H509" s="85">
        <v>7513686489</v>
      </c>
      <c r="I509" s="86" t="s">
        <v>67</v>
      </c>
      <c r="J509" s="85">
        <v>1029294</v>
      </c>
      <c r="K509" s="86" t="s">
        <v>68</v>
      </c>
      <c r="L509" s="86" t="s">
        <v>69</v>
      </c>
      <c r="M509" s="87">
        <v>23158</v>
      </c>
      <c r="N509" s="87">
        <v>30799</v>
      </c>
      <c r="O509" s="102">
        <f t="shared" si="84"/>
        <v>0.75190752946524242</v>
      </c>
      <c r="P509" s="91">
        <f t="shared" si="85"/>
        <v>23158</v>
      </c>
      <c r="Q509" s="92">
        <f t="shared" si="86"/>
        <v>1.7024831537441089E-3</v>
      </c>
      <c r="R509" s="93">
        <f t="shared" si="87"/>
        <v>1.342938692221105E-3</v>
      </c>
      <c r="S509" s="94">
        <f t="shared" si="88"/>
        <v>809375.81</v>
      </c>
      <c r="T509" s="95">
        <f t="shared" si="89"/>
        <v>219552.21</v>
      </c>
      <c r="U509" s="95">
        <f t="shared" si="90"/>
        <v>329328.32</v>
      </c>
      <c r="V509" s="95">
        <f t="shared" si="91"/>
        <v>299637.03999999998</v>
      </c>
      <c r="W509" s="96">
        <f t="shared" si="92"/>
        <v>1657893.3800000001</v>
      </c>
      <c r="X509" s="89"/>
      <c r="Y509" s="97">
        <f t="shared" si="93"/>
        <v>397329.94</v>
      </c>
      <c r="Z509" s="97">
        <f t="shared" si="94"/>
        <v>397329.94</v>
      </c>
      <c r="AA509" s="97">
        <f t="shared" si="95"/>
        <v>794659.88</v>
      </c>
    </row>
    <row r="510" spans="1:27" s="18" customFormat="1" ht="26.1" customHeight="1" x14ac:dyDescent="0.2">
      <c r="A510" s="85">
        <v>5129</v>
      </c>
      <c r="B510" s="85" t="s">
        <v>995</v>
      </c>
      <c r="C510" s="85" t="s">
        <v>996</v>
      </c>
      <c r="D510" s="85" t="s">
        <v>65</v>
      </c>
      <c r="E510" s="85" t="s">
        <v>477</v>
      </c>
      <c r="F510" s="85" t="s">
        <v>100</v>
      </c>
      <c r="G510" s="85">
        <v>455569</v>
      </c>
      <c r="H510" s="85">
        <v>1871981019</v>
      </c>
      <c r="I510" s="86" t="s">
        <v>67</v>
      </c>
      <c r="J510" s="85">
        <v>1028781</v>
      </c>
      <c r="K510" s="86" t="s">
        <v>111</v>
      </c>
      <c r="L510" s="86" t="s">
        <v>112</v>
      </c>
      <c r="M510" s="87">
        <v>18942</v>
      </c>
      <c r="N510" s="87">
        <v>26340</v>
      </c>
      <c r="O510" s="102">
        <f t="shared" si="84"/>
        <v>0.71913439635535303</v>
      </c>
      <c r="P510" s="91">
        <f t="shared" si="85"/>
        <v>18942</v>
      </c>
      <c r="Q510" s="92">
        <f t="shared" si="86"/>
        <v>1.3925397658787855E-3</v>
      </c>
      <c r="R510" s="93">
        <f t="shared" si="87"/>
        <v>1.0984517103399332E-3</v>
      </c>
      <c r="S510" s="94">
        <f t="shared" si="88"/>
        <v>662025.93999999994</v>
      </c>
      <c r="T510" s="95">
        <f t="shared" si="89"/>
        <v>179581.92</v>
      </c>
      <c r="U510" s="95">
        <f t="shared" si="90"/>
        <v>269372.87</v>
      </c>
      <c r="V510" s="95">
        <f t="shared" si="91"/>
        <v>245087</v>
      </c>
      <c r="W510" s="96">
        <f t="shared" si="92"/>
        <v>1356067.73</v>
      </c>
      <c r="X510" s="89"/>
      <c r="Y510" s="97">
        <f t="shared" si="93"/>
        <v>324994.55</v>
      </c>
      <c r="Z510" s="97">
        <f t="shared" si="94"/>
        <v>324994.55</v>
      </c>
      <c r="AA510" s="97">
        <f t="shared" si="95"/>
        <v>649989.1</v>
      </c>
    </row>
    <row r="511" spans="1:27" s="18" customFormat="1" ht="26.1" customHeight="1" x14ac:dyDescent="0.2">
      <c r="A511" s="85">
        <v>5130</v>
      </c>
      <c r="B511" s="85" t="s">
        <v>997</v>
      </c>
      <c r="C511" s="85" t="s">
        <v>140</v>
      </c>
      <c r="D511" s="85" t="s">
        <v>65</v>
      </c>
      <c r="E511" s="85" t="s">
        <v>420</v>
      </c>
      <c r="F511" s="85" t="s">
        <v>66</v>
      </c>
      <c r="G511" s="85">
        <v>675113</v>
      </c>
      <c r="H511" s="85">
        <v>1376972984</v>
      </c>
      <c r="I511" s="86" t="s">
        <v>67</v>
      </c>
      <c r="J511" s="85">
        <v>1025631</v>
      </c>
      <c r="K511" s="86" t="s">
        <v>68</v>
      </c>
      <c r="L511" s="86" t="s">
        <v>69</v>
      </c>
      <c r="M511" s="87">
        <v>4225</v>
      </c>
      <c r="N511" s="87">
        <v>12885</v>
      </c>
      <c r="O511" s="102">
        <f t="shared" si="84"/>
        <v>0.32790065968180054</v>
      </c>
      <c r="P511" s="91">
        <f t="shared" si="85"/>
        <v>4225</v>
      </c>
      <c r="Q511" s="92">
        <f t="shared" si="86"/>
        <v>3.1060503171987476E-4</v>
      </c>
      <c r="R511" s="93">
        <f t="shared" si="87"/>
        <v>2.4500889431877405E-4</v>
      </c>
      <c r="S511" s="94">
        <f t="shared" si="88"/>
        <v>147664.43</v>
      </c>
      <c r="T511" s="95">
        <f t="shared" si="89"/>
        <v>40055.620000000003</v>
      </c>
      <c r="U511" s="95">
        <f t="shared" si="90"/>
        <v>60083.43</v>
      </c>
      <c r="V511" s="95">
        <f t="shared" si="91"/>
        <v>54666.49</v>
      </c>
      <c r="W511" s="96">
        <f t="shared" si="92"/>
        <v>302469.96999999997</v>
      </c>
      <c r="X511" s="89"/>
      <c r="Y511" s="97">
        <f t="shared" si="93"/>
        <v>72489.81</v>
      </c>
      <c r="Z511" s="97">
        <f t="shared" si="94"/>
        <v>72489.81</v>
      </c>
      <c r="AA511" s="97">
        <f t="shared" si="95"/>
        <v>144979.62</v>
      </c>
    </row>
    <row r="512" spans="1:27" s="18" customFormat="1" ht="26.1" customHeight="1" x14ac:dyDescent="0.2">
      <c r="A512" s="85">
        <v>5131</v>
      </c>
      <c r="B512" s="85" t="s">
        <v>998</v>
      </c>
      <c r="C512" s="85" t="s">
        <v>999</v>
      </c>
      <c r="D512" s="85" t="s">
        <v>106</v>
      </c>
      <c r="E512" s="85" t="s">
        <v>1000</v>
      </c>
      <c r="F512" s="85" t="s">
        <v>80</v>
      </c>
      <c r="G512" s="85">
        <v>675970</v>
      </c>
      <c r="H512" s="85">
        <v>1336385442</v>
      </c>
      <c r="I512" s="86" t="s">
        <v>67</v>
      </c>
      <c r="J512" s="85">
        <v>1016680</v>
      </c>
      <c r="K512" s="86" t="s">
        <v>68</v>
      </c>
      <c r="L512" s="86" t="s">
        <v>69</v>
      </c>
      <c r="M512" s="87">
        <v>10138</v>
      </c>
      <c r="N512" s="87">
        <v>13656</v>
      </c>
      <c r="O512" s="102">
        <f t="shared" si="84"/>
        <v>0.74238429994141775</v>
      </c>
      <c r="P512" s="91">
        <f t="shared" si="85"/>
        <v>10138</v>
      </c>
      <c r="Q512" s="92">
        <f t="shared" si="86"/>
        <v>0</v>
      </c>
      <c r="R512" s="93">
        <f t="shared" si="87"/>
        <v>5.8790536582336835E-4</v>
      </c>
      <c r="S512" s="94">
        <f t="shared" si="88"/>
        <v>0</v>
      </c>
      <c r="T512" s="95">
        <f t="shared" si="89"/>
        <v>96114.53</v>
      </c>
      <c r="U512" s="95">
        <f t="shared" si="90"/>
        <v>144171.79999999999</v>
      </c>
      <c r="V512" s="95">
        <f t="shared" si="91"/>
        <v>0</v>
      </c>
      <c r="W512" s="96">
        <f t="shared" si="92"/>
        <v>240286.33</v>
      </c>
      <c r="X512" s="89"/>
      <c r="Y512" s="97">
        <f t="shared" si="93"/>
        <v>0</v>
      </c>
      <c r="Z512" s="97">
        <f t="shared" si="94"/>
        <v>0</v>
      </c>
      <c r="AA512" s="97">
        <f t="shared" si="95"/>
        <v>0</v>
      </c>
    </row>
    <row r="513" spans="1:27" s="18" customFormat="1" ht="26.1" customHeight="1" x14ac:dyDescent="0.2">
      <c r="A513" s="85">
        <v>5132</v>
      </c>
      <c r="B513" s="85" t="s">
        <v>1001</v>
      </c>
      <c r="C513" s="85" t="s">
        <v>1002</v>
      </c>
      <c r="D513" s="85" t="s">
        <v>106</v>
      </c>
      <c r="E513" s="85" t="s">
        <v>96</v>
      </c>
      <c r="F513" s="85" t="s">
        <v>92</v>
      </c>
      <c r="G513" s="85">
        <v>675946</v>
      </c>
      <c r="H513" s="85">
        <v>8435977113</v>
      </c>
      <c r="I513" s="86" t="s">
        <v>67</v>
      </c>
      <c r="J513" s="85">
        <v>1030832</v>
      </c>
      <c r="K513" s="86" t="s">
        <v>72</v>
      </c>
      <c r="L513" s="86" t="s">
        <v>73</v>
      </c>
      <c r="M513" s="87">
        <v>25819</v>
      </c>
      <c r="N513" s="87">
        <v>36790</v>
      </c>
      <c r="O513" s="102">
        <f t="shared" si="84"/>
        <v>0.70179396575156294</v>
      </c>
      <c r="P513" s="91">
        <f t="shared" si="85"/>
        <v>25819</v>
      </c>
      <c r="Q513" s="92">
        <f t="shared" si="86"/>
        <v>0</v>
      </c>
      <c r="R513" s="93">
        <f t="shared" si="87"/>
        <v>1.4972508029387993E-3</v>
      </c>
      <c r="S513" s="94">
        <f t="shared" si="88"/>
        <v>0</v>
      </c>
      <c r="T513" s="95">
        <f t="shared" si="89"/>
        <v>244780.14</v>
      </c>
      <c r="U513" s="95">
        <f t="shared" si="90"/>
        <v>367170.22</v>
      </c>
      <c r="V513" s="95">
        <f t="shared" si="91"/>
        <v>0</v>
      </c>
      <c r="W513" s="96">
        <f t="shared" si="92"/>
        <v>611950.36</v>
      </c>
      <c r="X513" s="89"/>
      <c r="Y513" s="97">
        <f t="shared" si="93"/>
        <v>0</v>
      </c>
      <c r="Z513" s="97">
        <f t="shared" si="94"/>
        <v>0</v>
      </c>
      <c r="AA513" s="97">
        <f t="shared" si="95"/>
        <v>0</v>
      </c>
    </row>
    <row r="514" spans="1:27" s="18" customFormat="1" ht="26.1" customHeight="1" x14ac:dyDescent="0.2">
      <c r="A514" s="85">
        <v>5133</v>
      </c>
      <c r="B514" s="85" t="s">
        <v>1003</v>
      </c>
      <c r="C514" s="85" t="s">
        <v>109</v>
      </c>
      <c r="D514" s="85" t="s">
        <v>65</v>
      </c>
      <c r="E514" s="85" t="s">
        <v>1004</v>
      </c>
      <c r="F514" s="85" t="s">
        <v>80</v>
      </c>
      <c r="G514" s="85">
        <v>675646</v>
      </c>
      <c r="H514" s="85">
        <v>1356758304</v>
      </c>
      <c r="I514" s="86" t="s">
        <v>67</v>
      </c>
      <c r="J514" s="85">
        <v>1026133</v>
      </c>
      <c r="K514" s="86" t="s">
        <v>111</v>
      </c>
      <c r="L514" s="86" t="s">
        <v>112</v>
      </c>
      <c r="M514" s="87">
        <v>20282</v>
      </c>
      <c r="N514" s="87">
        <v>24610</v>
      </c>
      <c r="O514" s="102">
        <f t="shared" ref="O514:O577" si="96">M514/N514</f>
        <v>0.82413652986590813</v>
      </c>
      <c r="P514" s="91">
        <f t="shared" ref="P514:P577" si="97">IFERROR((M514/(L514-K514)*365),0)</f>
        <v>20282</v>
      </c>
      <c r="Q514" s="92">
        <f t="shared" ref="Q514:Q577" si="98">IF(D514="NSGO",P514/Q$4,0)</f>
        <v>1.4910511842230771E-3</v>
      </c>
      <c r="R514" s="93">
        <f t="shared" ref="R514:R577" si="99">P514/R$4</f>
        <v>1.1761586732718047E-3</v>
      </c>
      <c r="S514" s="94">
        <f t="shared" ref="S514:S577" si="100">IF(Q514&gt;0,ROUND($S$4*Q514,2),0)</f>
        <v>708859.15</v>
      </c>
      <c r="T514" s="95">
        <f t="shared" ref="T514:T577" si="101">IF(R514&gt;0,ROUND($T$4*R514,2),0)</f>
        <v>192285.95</v>
      </c>
      <c r="U514" s="95">
        <f t="shared" ref="U514:U577" si="102">IF(R514&gt;0,ROUND($U$4*R514,2),0)</f>
        <v>288428.92</v>
      </c>
      <c r="V514" s="95">
        <f t="shared" ref="V514:V577" si="103">IF(Q514&gt;0,ROUND($V$4*Q514,2),0)</f>
        <v>262425.01</v>
      </c>
      <c r="W514" s="96">
        <f t="shared" ref="W514:W577" si="104">S514+T514+U514+V514</f>
        <v>1451999.03</v>
      </c>
      <c r="X514" s="89"/>
      <c r="Y514" s="97">
        <f t="shared" ref="Y514:Y577" si="105">IF($D514="NSGO",ROUND($Q514*$Y$4,2),0)</f>
        <v>347985.4</v>
      </c>
      <c r="Z514" s="97">
        <f t="shared" ref="Z514:Z577" si="106">IF($D514="NSGO",ROUND($Q514*$Z$4,2),0)</f>
        <v>347985.4</v>
      </c>
      <c r="AA514" s="97">
        <f t="shared" ref="AA514:AA577" si="107">SUM(Y514:Z514)</f>
        <v>695970.8</v>
      </c>
    </row>
    <row r="515" spans="1:27" s="18" customFormat="1" ht="26.1" customHeight="1" x14ac:dyDescent="0.2">
      <c r="A515" s="85">
        <v>5134</v>
      </c>
      <c r="B515" s="85" t="s">
        <v>1005</v>
      </c>
      <c r="C515" s="85" t="s">
        <v>140</v>
      </c>
      <c r="D515" s="85" t="s">
        <v>65</v>
      </c>
      <c r="E515" s="85" t="s">
        <v>513</v>
      </c>
      <c r="F515" s="85" t="s">
        <v>92</v>
      </c>
      <c r="G515" s="85">
        <v>676035</v>
      </c>
      <c r="H515" s="85">
        <v>1265046809</v>
      </c>
      <c r="I515" s="86" t="s">
        <v>81</v>
      </c>
      <c r="J515" s="85">
        <v>1013030</v>
      </c>
      <c r="K515" s="86">
        <v>43709</v>
      </c>
      <c r="L515" s="86">
        <v>44074</v>
      </c>
      <c r="M515" s="87">
        <v>17489</v>
      </c>
      <c r="N515" s="87">
        <v>26316</v>
      </c>
      <c r="O515" s="102">
        <f t="shared" si="96"/>
        <v>0.66457668338653286</v>
      </c>
      <c r="P515" s="91">
        <f t="shared" si="97"/>
        <v>17489</v>
      </c>
      <c r="Q515" s="92">
        <f t="shared" si="98"/>
        <v>1.2857210413606841E-3</v>
      </c>
      <c r="R515" s="93">
        <f t="shared" si="99"/>
        <v>1.0141918468026128E-3</v>
      </c>
      <c r="S515" s="94">
        <f t="shared" si="100"/>
        <v>611243.35</v>
      </c>
      <c r="T515" s="95">
        <f t="shared" si="101"/>
        <v>165806.57</v>
      </c>
      <c r="U515" s="95">
        <f t="shared" si="102"/>
        <v>248709.86</v>
      </c>
      <c r="V515" s="95">
        <f t="shared" si="103"/>
        <v>226286.9</v>
      </c>
      <c r="W515" s="96">
        <f t="shared" si="104"/>
        <v>1252046.68</v>
      </c>
      <c r="X515" s="89"/>
      <c r="Y515" s="97">
        <f t="shared" si="105"/>
        <v>300064.92</v>
      </c>
      <c r="Z515" s="97">
        <f t="shared" si="106"/>
        <v>300064.92</v>
      </c>
      <c r="AA515" s="97">
        <f t="shared" si="107"/>
        <v>600129.84</v>
      </c>
    </row>
    <row r="516" spans="1:27" s="18" customFormat="1" ht="26.1" customHeight="1" x14ac:dyDescent="0.2">
      <c r="A516" s="85">
        <v>5135</v>
      </c>
      <c r="B516" s="85" t="s">
        <v>1006</v>
      </c>
      <c r="C516" s="85" t="s">
        <v>1007</v>
      </c>
      <c r="D516" s="85" t="s">
        <v>106</v>
      </c>
      <c r="E516" s="85" t="s">
        <v>76</v>
      </c>
      <c r="F516" s="85" t="s">
        <v>76</v>
      </c>
      <c r="G516" s="85">
        <v>675701</v>
      </c>
      <c r="H516" s="85">
        <v>5223320209</v>
      </c>
      <c r="I516" s="86" t="s">
        <v>67</v>
      </c>
      <c r="J516" s="85">
        <v>1004439</v>
      </c>
      <c r="K516" s="86" t="s">
        <v>72</v>
      </c>
      <c r="L516" s="86" t="s">
        <v>73</v>
      </c>
      <c r="M516" s="87">
        <v>17009</v>
      </c>
      <c r="N516" s="87">
        <v>25204</v>
      </c>
      <c r="O516" s="102">
        <f t="shared" si="96"/>
        <v>0.67485319790509446</v>
      </c>
      <c r="P516" s="91">
        <f t="shared" si="97"/>
        <v>17009</v>
      </c>
      <c r="Q516" s="92">
        <f t="shared" si="98"/>
        <v>0</v>
      </c>
      <c r="R516" s="93">
        <f t="shared" si="99"/>
        <v>9.8635651679716634E-4</v>
      </c>
      <c r="S516" s="94">
        <f t="shared" si="100"/>
        <v>0</v>
      </c>
      <c r="T516" s="95">
        <f t="shared" si="101"/>
        <v>161255.88</v>
      </c>
      <c r="U516" s="95">
        <f t="shared" si="102"/>
        <v>241883.81</v>
      </c>
      <c r="V516" s="95">
        <f t="shared" si="103"/>
        <v>0</v>
      </c>
      <c r="W516" s="96">
        <f t="shared" si="104"/>
        <v>403139.69</v>
      </c>
      <c r="X516" s="89"/>
      <c r="Y516" s="97">
        <f t="shared" si="105"/>
        <v>0</v>
      </c>
      <c r="Z516" s="97">
        <f t="shared" si="106"/>
        <v>0</v>
      </c>
      <c r="AA516" s="97">
        <f t="shared" si="107"/>
        <v>0</v>
      </c>
    </row>
    <row r="517" spans="1:27" s="18" customFormat="1" ht="26.1" customHeight="1" x14ac:dyDescent="0.2">
      <c r="A517" s="85">
        <v>5137</v>
      </c>
      <c r="B517" s="85" t="s">
        <v>1008</v>
      </c>
      <c r="C517" s="85" t="s">
        <v>159</v>
      </c>
      <c r="D517" s="85" t="s">
        <v>65</v>
      </c>
      <c r="E517" s="85" t="s">
        <v>76</v>
      </c>
      <c r="F517" s="85" t="s">
        <v>76</v>
      </c>
      <c r="G517" s="85">
        <v>455714</v>
      </c>
      <c r="H517" s="85">
        <v>7603394622</v>
      </c>
      <c r="I517" s="86" t="s">
        <v>67</v>
      </c>
      <c r="J517" s="85">
        <v>1028457</v>
      </c>
      <c r="K517" s="86" t="s">
        <v>68</v>
      </c>
      <c r="L517" s="86" t="s">
        <v>69</v>
      </c>
      <c r="M517" s="87">
        <v>38498</v>
      </c>
      <c r="N517" s="87">
        <v>44967</v>
      </c>
      <c r="O517" s="102">
        <f t="shared" si="96"/>
        <v>0.85613894633842591</v>
      </c>
      <c r="P517" s="91">
        <f t="shared" si="97"/>
        <v>38498</v>
      </c>
      <c r="Q517" s="92">
        <f t="shared" si="98"/>
        <v>2.8302183458347313E-3</v>
      </c>
      <c r="R517" s="93">
        <f t="shared" si="99"/>
        <v>2.2325094469784999E-3</v>
      </c>
      <c r="S517" s="94">
        <f t="shared" si="100"/>
        <v>1345511.27</v>
      </c>
      <c r="T517" s="95">
        <f t="shared" si="101"/>
        <v>364984.93</v>
      </c>
      <c r="U517" s="95">
        <f t="shared" si="102"/>
        <v>547477.4</v>
      </c>
      <c r="V517" s="95">
        <f t="shared" si="103"/>
        <v>498118.43</v>
      </c>
      <c r="W517" s="96">
        <f t="shared" si="104"/>
        <v>2756092.0300000003</v>
      </c>
      <c r="X517" s="89"/>
      <c r="Y517" s="97">
        <f t="shared" si="105"/>
        <v>660523.72</v>
      </c>
      <c r="Z517" s="97">
        <f t="shared" si="106"/>
        <v>660523.72</v>
      </c>
      <c r="AA517" s="97">
        <f t="shared" si="107"/>
        <v>1321047.44</v>
      </c>
    </row>
    <row r="518" spans="1:27" s="18" customFormat="1" ht="26.1" customHeight="1" x14ac:dyDescent="0.2">
      <c r="A518" s="85">
        <v>5138</v>
      </c>
      <c r="B518" s="85" t="s">
        <v>1009</v>
      </c>
      <c r="C518" s="85" t="s">
        <v>1010</v>
      </c>
      <c r="D518" s="85" t="s">
        <v>106</v>
      </c>
      <c r="E518" s="85" t="s">
        <v>163</v>
      </c>
      <c r="F518" s="85" t="s">
        <v>163</v>
      </c>
      <c r="G518" s="85">
        <v>455942</v>
      </c>
      <c r="H518" s="85">
        <v>1366863482</v>
      </c>
      <c r="I518" s="86" t="s">
        <v>67</v>
      </c>
      <c r="J518" s="85">
        <v>1025706</v>
      </c>
      <c r="K518" s="86" t="s">
        <v>68</v>
      </c>
      <c r="L518" s="86" t="s">
        <v>69</v>
      </c>
      <c r="M518" s="87">
        <v>20259</v>
      </c>
      <c r="N518" s="87">
        <v>26082</v>
      </c>
      <c r="O518" s="102">
        <f t="shared" si="96"/>
        <v>0.77674258109040717</v>
      </c>
      <c r="P518" s="91">
        <f t="shared" si="97"/>
        <v>20259</v>
      </c>
      <c r="Q518" s="92">
        <f t="shared" si="98"/>
        <v>0</v>
      </c>
      <c r="R518" s="93">
        <f t="shared" si="99"/>
        <v>1.1748248970423771E-3</v>
      </c>
      <c r="S518" s="94">
        <f t="shared" si="100"/>
        <v>0</v>
      </c>
      <c r="T518" s="95">
        <f t="shared" si="101"/>
        <v>192067.89</v>
      </c>
      <c r="U518" s="95">
        <f t="shared" si="102"/>
        <v>288101.84000000003</v>
      </c>
      <c r="V518" s="95">
        <f t="shared" si="103"/>
        <v>0</v>
      </c>
      <c r="W518" s="96">
        <f t="shared" si="104"/>
        <v>480169.73000000004</v>
      </c>
      <c r="X518" s="89"/>
      <c r="Y518" s="97">
        <f t="shared" si="105"/>
        <v>0</v>
      </c>
      <c r="Z518" s="97">
        <f t="shared" si="106"/>
        <v>0</v>
      </c>
      <c r="AA518" s="97">
        <f t="shared" si="107"/>
        <v>0</v>
      </c>
    </row>
    <row r="519" spans="1:27" s="18" customFormat="1" ht="26.1" customHeight="1" x14ac:dyDescent="0.2">
      <c r="A519" s="85">
        <v>5139</v>
      </c>
      <c r="B519" s="85" t="s">
        <v>1011</v>
      </c>
      <c r="C519" s="85" t="s">
        <v>419</v>
      </c>
      <c r="D519" s="85" t="s">
        <v>65</v>
      </c>
      <c r="E519" s="85" t="s">
        <v>294</v>
      </c>
      <c r="F519" s="85" t="s">
        <v>76</v>
      </c>
      <c r="G519" s="85">
        <v>455477</v>
      </c>
      <c r="H519" s="85">
        <v>1699763136</v>
      </c>
      <c r="I519" s="86" t="s">
        <v>67</v>
      </c>
      <c r="J519" s="85">
        <v>1026415</v>
      </c>
      <c r="K519" s="86" t="s">
        <v>87</v>
      </c>
      <c r="L519" s="86" t="s">
        <v>88</v>
      </c>
      <c r="M519" s="87">
        <v>15316</v>
      </c>
      <c r="N519" s="87">
        <v>19252</v>
      </c>
      <c r="O519" s="102">
        <f t="shared" si="96"/>
        <v>0.79555370870558906</v>
      </c>
      <c r="P519" s="91">
        <f t="shared" si="97"/>
        <v>15315.999999999998</v>
      </c>
      <c r="Q519" s="92">
        <f t="shared" si="98"/>
        <v>1.1259708084784856E-3</v>
      </c>
      <c r="R519" s="93">
        <f t="shared" si="99"/>
        <v>8.881789882571225E-4</v>
      </c>
      <c r="S519" s="94">
        <f t="shared" si="100"/>
        <v>535296.66</v>
      </c>
      <c r="T519" s="95">
        <f t="shared" si="101"/>
        <v>145205.19</v>
      </c>
      <c r="U519" s="95">
        <f t="shared" si="102"/>
        <v>217807.78</v>
      </c>
      <c r="V519" s="95">
        <f t="shared" si="103"/>
        <v>198170.86</v>
      </c>
      <c r="W519" s="96">
        <f t="shared" si="104"/>
        <v>1096480.4900000002</v>
      </c>
      <c r="X519" s="89"/>
      <c r="Y519" s="97">
        <f t="shared" si="105"/>
        <v>262781.99</v>
      </c>
      <c r="Z519" s="97">
        <f t="shared" si="106"/>
        <v>262781.99</v>
      </c>
      <c r="AA519" s="97">
        <f t="shared" si="107"/>
        <v>525563.98</v>
      </c>
    </row>
    <row r="520" spans="1:27" s="18" customFormat="1" ht="26.1" customHeight="1" x14ac:dyDescent="0.2">
      <c r="A520" s="85">
        <v>5141</v>
      </c>
      <c r="B520" s="85" t="s">
        <v>1012</v>
      </c>
      <c r="C520" s="85" t="s">
        <v>362</v>
      </c>
      <c r="D520" s="85" t="s">
        <v>65</v>
      </c>
      <c r="E520" s="85" t="s">
        <v>66</v>
      </c>
      <c r="F520" s="85" t="s">
        <v>66</v>
      </c>
      <c r="G520" s="85">
        <v>675908</v>
      </c>
      <c r="H520" s="85">
        <v>1083897250</v>
      </c>
      <c r="I520" s="86" t="s">
        <v>67</v>
      </c>
      <c r="J520" s="85">
        <v>1015868</v>
      </c>
      <c r="K520" s="86" t="s">
        <v>72</v>
      </c>
      <c r="L520" s="86" t="s">
        <v>73</v>
      </c>
      <c r="M520" s="87">
        <v>7654</v>
      </c>
      <c r="N520" s="87">
        <v>20808</v>
      </c>
      <c r="O520" s="102">
        <f t="shared" si="96"/>
        <v>0.36783929257977699</v>
      </c>
      <c r="P520" s="91">
        <f t="shared" si="97"/>
        <v>7654.0000000000009</v>
      </c>
      <c r="Q520" s="92">
        <f t="shared" si="98"/>
        <v>5.6269134030388689E-4</v>
      </c>
      <c r="R520" s="93">
        <f t="shared" si="99"/>
        <v>4.4385753304518262E-4</v>
      </c>
      <c r="S520" s="94">
        <f t="shared" si="100"/>
        <v>267508.53000000003</v>
      </c>
      <c r="T520" s="95">
        <f t="shared" si="101"/>
        <v>72564.67</v>
      </c>
      <c r="U520" s="95">
        <f t="shared" si="102"/>
        <v>108847.01</v>
      </c>
      <c r="V520" s="95">
        <f t="shared" si="103"/>
        <v>99033.68</v>
      </c>
      <c r="W520" s="96">
        <f t="shared" si="104"/>
        <v>547953.89</v>
      </c>
      <c r="X520" s="89"/>
      <c r="Y520" s="97">
        <f t="shared" si="105"/>
        <v>131322.37</v>
      </c>
      <c r="Z520" s="97">
        <f t="shared" si="106"/>
        <v>131322.37</v>
      </c>
      <c r="AA520" s="97">
        <f t="shared" si="107"/>
        <v>262644.74</v>
      </c>
    </row>
    <row r="521" spans="1:27" s="18" customFormat="1" ht="26.1" customHeight="1" x14ac:dyDescent="0.2">
      <c r="A521" s="85">
        <v>5142</v>
      </c>
      <c r="B521" s="85" t="s">
        <v>1013</v>
      </c>
      <c r="C521" s="85" t="s">
        <v>1014</v>
      </c>
      <c r="D521" s="85" t="s">
        <v>106</v>
      </c>
      <c r="E521" s="85" t="s">
        <v>66</v>
      </c>
      <c r="F521" s="85" t="s">
        <v>66</v>
      </c>
      <c r="G521" s="85">
        <v>676480</v>
      </c>
      <c r="H521" s="85">
        <v>8713451583</v>
      </c>
      <c r="I521" s="86" t="s">
        <v>67</v>
      </c>
      <c r="J521" s="85">
        <v>1030418</v>
      </c>
      <c r="K521" s="86" t="s">
        <v>72</v>
      </c>
      <c r="L521" s="86" t="s">
        <v>73</v>
      </c>
      <c r="M521" s="87">
        <v>13787</v>
      </c>
      <c r="N521" s="87">
        <v>16411</v>
      </c>
      <c r="O521" s="102">
        <f t="shared" si="96"/>
        <v>0.84010724514045454</v>
      </c>
      <c r="P521" s="91">
        <f t="shared" si="97"/>
        <v>13787</v>
      </c>
      <c r="Q521" s="92">
        <f t="shared" si="98"/>
        <v>0</v>
      </c>
      <c r="R521" s="93">
        <f t="shared" si="99"/>
        <v>7.9951186413560653E-4</v>
      </c>
      <c r="S521" s="94">
        <f t="shared" si="100"/>
        <v>0</v>
      </c>
      <c r="T521" s="95">
        <f t="shared" si="101"/>
        <v>130709.32</v>
      </c>
      <c r="U521" s="95">
        <f t="shared" si="102"/>
        <v>196063.97</v>
      </c>
      <c r="V521" s="95">
        <f t="shared" si="103"/>
        <v>0</v>
      </c>
      <c r="W521" s="96">
        <f t="shared" si="104"/>
        <v>326773.29000000004</v>
      </c>
      <c r="X521" s="89"/>
      <c r="Y521" s="97">
        <f t="shared" si="105"/>
        <v>0</v>
      </c>
      <c r="Z521" s="97">
        <f t="shared" si="106"/>
        <v>0</v>
      </c>
      <c r="AA521" s="97">
        <f t="shared" si="107"/>
        <v>0</v>
      </c>
    </row>
    <row r="522" spans="1:27" s="18" customFormat="1" ht="26.1" customHeight="1" x14ac:dyDescent="0.2">
      <c r="A522" s="85">
        <v>5143</v>
      </c>
      <c r="B522" s="85" t="s">
        <v>1015</v>
      </c>
      <c r="C522" s="85" t="s">
        <v>1016</v>
      </c>
      <c r="D522" s="85" t="s">
        <v>106</v>
      </c>
      <c r="E522" s="85" t="s">
        <v>103</v>
      </c>
      <c r="F522" s="85" t="s">
        <v>103</v>
      </c>
      <c r="G522" s="85">
        <v>455903</v>
      </c>
      <c r="H522" s="85">
        <v>1194324368</v>
      </c>
      <c r="I522" s="86" t="s">
        <v>81</v>
      </c>
      <c r="J522" s="85">
        <v>1004353</v>
      </c>
      <c r="K522" s="86" t="s">
        <v>72</v>
      </c>
      <c r="L522" s="86" t="s">
        <v>73</v>
      </c>
      <c r="M522" s="87">
        <v>4808</v>
      </c>
      <c r="N522" s="87">
        <v>6121</v>
      </c>
      <c r="O522" s="102">
        <f t="shared" si="96"/>
        <v>0.78549256657408917</v>
      </c>
      <c r="P522" s="91">
        <f t="shared" si="97"/>
        <v>4808</v>
      </c>
      <c r="Q522" s="92">
        <f t="shared" si="98"/>
        <v>0</v>
      </c>
      <c r="R522" s="93">
        <f t="shared" si="99"/>
        <v>2.7881722222122259E-4</v>
      </c>
      <c r="S522" s="94">
        <f t="shared" si="100"/>
        <v>0</v>
      </c>
      <c r="T522" s="95">
        <f t="shared" si="101"/>
        <v>45582.82</v>
      </c>
      <c r="U522" s="95">
        <f t="shared" si="102"/>
        <v>68374.240000000005</v>
      </c>
      <c r="V522" s="95">
        <f t="shared" si="103"/>
        <v>0</v>
      </c>
      <c r="W522" s="96">
        <f t="shared" si="104"/>
        <v>113957.06</v>
      </c>
      <c r="X522" s="89"/>
      <c r="Y522" s="97">
        <f t="shared" si="105"/>
        <v>0</v>
      </c>
      <c r="Z522" s="97">
        <f t="shared" si="106"/>
        <v>0</v>
      </c>
      <c r="AA522" s="97">
        <f t="shared" si="107"/>
        <v>0</v>
      </c>
    </row>
    <row r="523" spans="1:27" s="18" customFormat="1" ht="26.1" customHeight="1" x14ac:dyDescent="0.2">
      <c r="A523" s="85">
        <v>5147</v>
      </c>
      <c r="B523" s="85" t="s">
        <v>1017</v>
      </c>
      <c r="C523" s="85" t="s">
        <v>137</v>
      </c>
      <c r="D523" s="85" t="s">
        <v>65</v>
      </c>
      <c r="E523" s="85" t="s">
        <v>86</v>
      </c>
      <c r="F523" s="85" t="s">
        <v>86</v>
      </c>
      <c r="G523" s="85">
        <v>455754</v>
      </c>
      <c r="H523" s="85">
        <v>7413860531</v>
      </c>
      <c r="I523" s="86" t="s">
        <v>67</v>
      </c>
      <c r="J523" s="85">
        <v>1014465</v>
      </c>
      <c r="K523" s="86" t="s">
        <v>72</v>
      </c>
      <c r="L523" s="86" t="s">
        <v>73</v>
      </c>
      <c r="M523" s="87">
        <v>17512</v>
      </c>
      <c r="N523" s="87">
        <v>28607</v>
      </c>
      <c r="O523" s="102">
        <f t="shared" si="96"/>
        <v>0.61215786345999235</v>
      </c>
      <c r="P523" s="91">
        <f t="shared" si="97"/>
        <v>17512</v>
      </c>
      <c r="Q523" s="92">
        <f t="shared" si="98"/>
        <v>1.2874119089889815E-3</v>
      </c>
      <c r="R523" s="93">
        <f t="shared" si="99"/>
        <v>1.0155256230320404E-3</v>
      </c>
      <c r="S523" s="94">
        <f t="shared" si="100"/>
        <v>612047.21</v>
      </c>
      <c r="T523" s="95">
        <f t="shared" si="101"/>
        <v>166024.63</v>
      </c>
      <c r="U523" s="95">
        <f t="shared" si="102"/>
        <v>249036.94</v>
      </c>
      <c r="V523" s="95">
        <f t="shared" si="103"/>
        <v>226584.5</v>
      </c>
      <c r="W523" s="96">
        <f t="shared" si="104"/>
        <v>1253693.28</v>
      </c>
      <c r="X523" s="89"/>
      <c r="Y523" s="97">
        <f t="shared" si="105"/>
        <v>300459.53999999998</v>
      </c>
      <c r="Z523" s="97">
        <f t="shared" si="106"/>
        <v>300459.53999999998</v>
      </c>
      <c r="AA523" s="97">
        <f t="shared" si="107"/>
        <v>600919.07999999996</v>
      </c>
    </row>
    <row r="524" spans="1:27" s="18" customFormat="1" ht="26.1" customHeight="1" x14ac:dyDescent="0.2">
      <c r="A524" s="85">
        <v>5148</v>
      </c>
      <c r="B524" s="85" t="s">
        <v>1018</v>
      </c>
      <c r="C524" s="85" t="s">
        <v>119</v>
      </c>
      <c r="D524" s="85" t="s">
        <v>65</v>
      </c>
      <c r="E524" s="85" t="s">
        <v>66</v>
      </c>
      <c r="F524" s="85" t="s">
        <v>66</v>
      </c>
      <c r="G524" s="85">
        <v>675702</v>
      </c>
      <c r="H524" s="85">
        <v>1144619701</v>
      </c>
      <c r="I524" s="86" t="s">
        <v>67</v>
      </c>
      <c r="J524" s="85">
        <v>1026710</v>
      </c>
      <c r="K524" s="86" t="s">
        <v>68</v>
      </c>
      <c r="L524" s="86" t="s">
        <v>69</v>
      </c>
      <c r="M524" s="87">
        <v>29952</v>
      </c>
      <c r="N524" s="87">
        <v>36232</v>
      </c>
      <c r="O524" s="102">
        <f t="shared" si="96"/>
        <v>0.82667255464782508</v>
      </c>
      <c r="P524" s="91">
        <f t="shared" si="97"/>
        <v>29952</v>
      </c>
      <c r="Q524" s="92">
        <f t="shared" si="98"/>
        <v>2.2019507479464355E-3</v>
      </c>
      <c r="R524" s="93">
        <f t="shared" si="99"/>
        <v>1.7369245923398626E-3</v>
      </c>
      <c r="S524" s="94">
        <f t="shared" si="100"/>
        <v>1046827.2</v>
      </c>
      <c r="T524" s="95">
        <f t="shared" si="101"/>
        <v>283963.55</v>
      </c>
      <c r="U524" s="95">
        <f t="shared" si="102"/>
        <v>425945.32</v>
      </c>
      <c r="V524" s="95">
        <f t="shared" si="103"/>
        <v>387543.33</v>
      </c>
      <c r="W524" s="96">
        <f t="shared" si="104"/>
        <v>2144279.4</v>
      </c>
      <c r="X524" s="89"/>
      <c r="Y524" s="97">
        <f t="shared" si="105"/>
        <v>513896.99</v>
      </c>
      <c r="Z524" s="97">
        <f t="shared" si="106"/>
        <v>513896.99</v>
      </c>
      <c r="AA524" s="97">
        <f t="shared" si="107"/>
        <v>1027793.98</v>
      </c>
    </row>
    <row r="525" spans="1:27" s="18" customFormat="1" ht="26.1" customHeight="1" x14ac:dyDescent="0.2">
      <c r="A525" s="85">
        <v>5149</v>
      </c>
      <c r="B525" s="85" t="s">
        <v>1019</v>
      </c>
      <c r="C525" s="85" t="s">
        <v>159</v>
      </c>
      <c r="D525" s="85" t="s">
        <v>65</v>
      </c>
      <c r="E525" s="85" t="s">
        <v>76</v>
      </c>
      <c r="F525" s="85" t="s">
        <v>76</v>
      </c>
      <c r="G525" s="85">
        <v>675085</v>
      </c>
      <c r="H525" s="85">
        <v>7603394622</v>
      </c>
      <c r="I525" s="86" t="s">
        <v>67</v>
      </c>
      <c r="J525" s="85">
        <v>1028601</v>
      </c>
      <c r="K525" s="86" t="s">
        <v>72</v>
      </c>
      <c r="L525" s="86" t="s">
        <v>73</v>
      </c>
      <c r="M525" s="87">
        <v>38473</v>
      </c>
      <c r="N525" s="87">
        <v>45581</v>
      </c>
      <c r="O525" s="102">
        <f t="shared" si="96"/>
        <v>0.84405783111384125</v>
      </c>
      <c r="P525" s="91">
        <f t="shared" si="97"/>
        <v>38473</v>
      </c>
      <c r="Q525" s="92">
        <f t="shared" si="98"/>
        <v>2.8283804462387557E-3</v>
      </c>
      <c r="R525" s="93">
        <f t="shared" si="99"/>
        <v>2.2310596902073831E-3</v>
      </c>
      <c r="S525" s="94">
        <f t="shared" si="100"/>
        <v>1344637.52</v>
      </c>
      <c r="T525" s="95">
        <f t="shared" si="101"/>
        <v>364747.92</v>
      </c>
      <c r="U525" s="95">
        <f t="shared" si="102"/>
        <v>547121.88</v>
      </c>
      <c r="V525" s="95">
        <f t="shared" si="103"/>
        <v>497794.96</v>
      </c>
      <c r="W525" s="96">
        <f t="shared" si="104"/>
        <v>2754302.28</v>
      </c>
      <c r="X525" s="89"/>
      <c r="Y525" s="97">
        <f t="shared" si="105"/>
        <v>660094.78</v>
      </c>
      <c r="Z525" s="97">
        <f t="shared" si="106"/>
        <v>660094.78</v>
      </c>
      <c r="AA525" s="97">
        <f t="shared" si="107"/>
        <v>1320189.56</v>
      </c>
    </row>
    <row r="526" spans="1:27" s="18" customFormat="1" ht="26.1" customHeight="1" x14ac:dyDescent="0.2">
      <c r="A526" s="85">
        <v>5150</v>
      </c>
      <c r="B526" s="85" t="s">
        <v>1020</v>
      </c>
      <c r="C526" s="85" t="s">
        <v>334</v>
      </c>
      <c r="D526" s="85" t="s">
        <v>65</v>
      </c>
      <c r="E526" s="85" t="s">
        <v>738</v>
      </c>
      <c r="F526" s="85" t="s">
        <v>100</v>
      </c>
      <c r="G526" s="85">
        <v>676069</v>
      </c>
      <c r="H526" s="85">
        <v>1154962074</v>
      </c>
      <c r="I526" s="86" t="s">
        <v>67</v>
      </c>
      <c r="J526" s="85">
        <v>1030715</v>
      </c>
      <c r="K526" s="86" t="s">
        <v>72</v>
      </c>
      <c r="L526" s="86" t="s">
        <v>73</v>
      </c>
      <c r="M526" s="87">
        <v>14141</v>
      </c>
      <c r="N526" s="87">
        <v>22281</v>
      </c>
      <c r="O526" s="102">
        <f t="shared" si="96"/>
        <v>0.63466630761635479</v>
      </c>
      <c r="P526" s="91">
        <f t="shared" si="97"/>
        <v>14141.000000000002</v>
      </c>
      <c r="Q526" s="92">
        <f t="shared" si="98"/>
        <v>1.0395895274676332E-3</v>
      </c>
      <c r="R526" s="93">
        <f t="shared" si="99"/>
        <v>8.2004042001462341E-4</v>
      </c>
      <c r="S526" s="94">
        <f t="shared" si="100"/>
        <v>494230.22</v>
      </c>
      <c r="T526" s="95">
        <f t="shared" si="101"/>
        <v>134065.46</v>
      </c>
      <c r="U526" s="95">
        <f t="shared" si="102"/>
        <v>201098.18</v>
      </c>
      <c r="V526" s="95">
        <f t="shared" si="103"/>
        <v>182967.76</v>
      </c>
      <c r="W526" s="96">
        <f t="shared" si="104"/>
        <v>1012361.6199999999</v>
      </c>
      <c r="X526" s="89"/>
      <c r="Y526" s="97">
        <f t="shared" si="105"/>
        <v>242622.11</v>
      </c>
      <c r="Z526" s="97">
        <f t="shared" si="106"/>
        <v>242622.11</v>
      </c>
      <c r="AA526" s="97">
        <f t="shared" si="107"/>
        <v>485244.22</v>
      </c>
    </row>
    <row r="527" spans="1:27" s="18" customFormat="1" ht="26.1" customHeight="1" x14ac:dyDescent="0.2">
      <c r="A527" s="85">
        <v>5151</v>
      </c>
      <c r="B527" s="85" t="s">
        <v>1021</v>
      </c>
      <c r="C527" s="85" t="s">
        <v>137</v>
      </c>
      <c r="D527" s="85" t="s">
        <v>65</v>
      </c>
      <c r="E527" s="85" t="s">
        <v>1022</v>
      </c>
      <c r="F527" s="85" t="s">
        <v>76</v>
      </c>
      <c r="G527" s="85">
        <v>676164</v>
      </c>
      <c r="H527" s="85">
        <v>2735262219</v>
      </c>
      <c r="I527" s="86" t="s">
        <v>67</v>
      </c>
      <c r="J527" s="85">
        <v>1018943</v>
      </c>
      <c r="K527" s="86" t="s">
        <v>72</v>
      </c>
      <c r="L527" s="86" t="s">
        <v>73</v>
      </c>
      <c r="M527" s="87">
        <v>7482</v>
      </c>
      <c r="N527" s="87">
        <v>11080</v>
      </c>
      <c r="O527" s="102">
        <f t="shared" si="96"/>
        <v>0.67527075812274373</v>
      </c>
      <c r="P527" s="91">
        <f t="shared" si="97"/>
        <v>7481.9999999999991</v>
      </c>
      <c r="Q527" s="92">
        <f t="shared" si="98"/>
        <v>5.5004659108357466E-4</v>
      </c>
      <c r="R527" s="93">
        <f t="shared" si="99"/>
        <v>4.3388320645989755E-4</v>
      </c>
      <c r="S527" s="94">
        <f t="shared" si="100"/>
        <v>261497.1</v>
      </c>
      <c r="T527" s="95">
        <f t="shared" si="101"/>
        <v>70934</v>
      </c>
      <c r="U527" s="95">
        <f t="shared" si="102"/>
        <v>106401.01</v>
      </c>
      <c r="V527" s="95">
        <f t="shared" si="103"/>
        <v>96808.2</v>
      </c>
      <c r="W527" s="96">
        <f t="shared" si="104"/>
        <v>535640.30999999994</v>
      </c>
      <c r="X527" s="89"/>
      <c r="Y527" s="97">
        <f t="shared" si="105"/>
        <v>128371.3</v>
      </c>
      <c r="Z527" s="97">
        <f t="shared" si="106"/>
        <v>128371.3</v>
      </c>
      <c r="AA527" s="97">
        <f t="shared" si="107"/>
        <v>256742.6</v>
      </c>
    </row>
    <row r="528" spans="1:27" s="18" customFormat="1" ht="26.1" customHeight="1" x14ac:dyDescent="0.2">
      <c r="A528" s="85">
        <v>5152</v>
      </c>
      <c r="B528" s="85" t="s">
        <v>1023</v>
      </c>
      <c r="C528" s="85" t="s">
        <v>1024</v>
      </c>
      <c r="D528" s="85" t="s">
        <v>106</v>
      </c>
      <c r="E528" s="85" t="s">
        <v>66</v>
      </c>
      <c r="F528" s="85" t="s">
        <v>66</v>
      </c>
      <c r="G528" s="85">
        <v>675109</v>
      </c>
      <c r="H528" s="85">
        <v>2000398573</v>
      </c>
      <c r="I528" s="86" t="s">
        <v>67</v>
      </c>
      <c r="J528" s="85">
        <v>1014062</v>
      </c>
      <c r="K528" s="86" t="s">
        <v>68</v>
      </c>
      <c r="L528" s="86" t="s">
        <v>69</v>
      </c>
      <c r="M528" s="87">
        <v>30019</v>
      </c>
      <c r="N528" s="87">
        <v>36306</v>
      </c>
      <c r="O528" s="102">
        <f t="shared" si="96"/>
        <v>0.82683303035310973</v>
      </c>
      <c r="P528" s="91">
        <f t="shared" si="97"/>
        <v>30019</v>
      </c>
      <c r="Q528" s="92">
        <f t="shared" si="98"/>
        <v>0</v>
      </c>
      <c r="R528" s="93">
        <f t="shared" si="99"/>
        <v>1.7408099404864561E-3</v>
      </c>
      <c r="S528" s="94">
        <f t="shared" si="100"/>
        <v>0</v>
      </c>
      <c r="T528" s="95">
        <f t="shared" si="101"/>
        <v>284598.75</v>
      </c>
      <c r="U528" s="95">
        <f t="shared" si="102"/>
        <v>426898.13</v>
      </c>
      <c r="V528" s="95">
        <f t="shared" si="103"/>
        <v>0</v>
      </c>
      <c r="W528" s="96">
        <f t="shared" si="104"/>
        <v>711496.88</v>
      </c>
      <c r="X528" s="89"/>
      <c r="Y528" s="97">
        <f t="shared" si="105"/>
        <v>0</v>
      </c>
      <c r="Z528" s="97">
        <f t="shared" si="106"/>
        <v>0</v>
      </c>
      <c r="AA528" s="97">
        <f t="shared" si="107"/>
        <v>0</v>
      </c>
    </row>
    <row r="529" spans="1:27" s="18" customFormat="1" ht="26.1" customHeight="1" x14ac:dyDescent="0.2">
      <c r="A529" s="85">
        <v>5154</v>
      </c>
      <c r="B529" s="85" t="s">
        <v>1025</v>
      </c>
      <c r="C529" s="85" t="s">
        <v>654</v>
      </c>
      <c r="D529" s="85" t="s">
        <v>65</v>
      </c>
      <c r="E529" s="85" t="s">
        <v>131</v>
      </c>
      <c r="F529" s="85" t="s">
        <v>92</v>
      </c>
      <c r="G529" s="85">
        <v>455515</v>
      </c>
      <c r="H529" s="85">
        <v>1720490311</v>
      </c>
      <c r="I529" s="86" t="s">
        <v>67</v>
      </c>
      <c r="J529" s="85">
        <v>1025969</v>
      </c>
      <c r="K529" s="86" t="s">
        <v>72</v>
      </c>
      <c r="L529" s="86" t="s">
        <v>73</v>
      </c>
      <c r="M529" s="87">
        <v>12971</v>
      </c>
      <c r="N529" s="87">
        <v>25724</v>
      </c>
      <c r="O529" s="102">
        <f t="shared" si="96"/>
        <v>0.50423728813559321</v>
      </c>
      <c r="P529" s="91">
        <f t="shared" si="97"/>
        <v>12971</v>
      </c>
      <c r="Q529" s="92">
        <f t="shared" si="98"/>
        <v>9.5357582637597537E-4</v>
      </c>
      <c r="R529" s="93">
        <f t="shared" si="99"/>
        <v>7.5219180312634747E-4</v>
      </c>
      <c r="S529" s="94">
        <f t="shared" si="100"/>
        <v>453338.53</v>
      </c>
      <c r="T529" s="95">
        <f t="shared" si="101"/>
        <v>122973.13</v>
      </c>
      <c r="U529" s="95">
        <f t="shared" si="102"/>
        <v>184459.7</v>
      </c>
      <c r="V529" s="95">
        <f t="shared" si="103"/>
        <v>167829.35</v>
      </c>
      <c r="W529" s="96">
        <f t="shared" si="104"/>
        <v>928600.71000000008</v>
      </c>
      <c r="X529" s="89"/>
      <c r="Y529" s="97">
        <f t="shared" si="105"/>
        <v>222548.01</v>
      </c>
      <c r="Z529" s="97">
        <f t="shared" si="106"/>
        <v>222548.01</v>
      </c>
      <c r="AA529" s="97">
        <f t="shared" si="107"/>
        <v>445096.02</v>
      </c>
    </row>
    <row r="530" spans="1:27" s="18" customFormat="1" ht="26.1" customHeight="1" x14ac:dyDescent="0.2">
      <c r="A530" s="85">
        <v>5155</v>
      </c>
      <c r="B530" s="85" t="s">
        <v>1026</v>
      </c>
      <c r="C530" s="85" t="s">
        <v>102</v>
      </c>
      <c r="D530" s="85" t="s">
        <v>65</v>
      </c>
      <c r="E530" s="85" t="s">
        <v>122</v>
      </c>
      <c r="F530" s="85" t="s">
        <v>80</v>
      </c>
      <c r="G530" s="85">
        <v>675128</v>
      </c>
      <c r="H530" s="85">
        <v>7512504501</v>
      </c>
      <c r="I530" s="86" t="s">
        <v>67</v>
      </c>
      <c r="J530" s="85">
        <v>1028712</v>
      </c>
      <c r="K530" s="86" t="s">
        <v>72</v>
      </c>
      <c r="L530" s="86" t="s">
        <v>73</v>
      </c>
      <c r="M530" s="87">
        <v>14347</v>
      </c>
      <c r="N530" s="87">
        <v>21309</v>
      </c>
      <c r="O530" s="102">
        <f t="shared" si="96"/>
        <v>0.67328358909381014</v>
      </c>
      <c r="P530" s="91">
        <f t="shared" si="97"/>
        <v>14346.999999999998</v>
      </c>
      <c r="Q530" s="92">
        <f t="shared" si="98"/>
        <v>1.0547338201384716E-3</v>
      </c>
      <c r="R530" s="93">
        <f t="shared" si="99"/>
        <v>8.3198641580862738E-4</v>
      </c>
      <c r="S530" s="94">
        <f t="shared" si="100"/>
        <v>501429.95</v>
      </c>
      <c r="T530" s="95">
        <f t="shared" si="101"/>
        <v>136018.46</v>
      </c>
      <c r="U530" s="95">
        <f t="shared" si="102"/>
        <v>204027.7</v>
      </c>
      <c r="V530" s="95">
        <f t="shared" si="103"/>
        <v>185633.15</v>
      </c>
      <c r="W530" s="96">
        <f t="shared" si="104"/>
        <v>1027109.2600000001</v>
      </c>
      <c r="X530" s="89"/>
      <c r="Y530" s="97">
        <f t="shared" si="105"/>
        <v>246156.52</v>
      </c>
      <c r="Z530" s="97">
        <f t="shared" si="106"/>
        <v>246156.52</v>
      </c>
      <c r="AA530" s="97">
        <f t="shared" si="107"/>
        <v>492313.04</v>
      </c>
    </row>
    <row r="531" spans="1:27" s="18" customFormat="1" ht="26.1" customHeight="1" x14ac:dyDescent="0.2">
      <c r="A531" s="85">
        <v>5156</v>
      </c>
      <c r="B531" s="85" t="s">
        <v>1027</v>
      </c>
      <c r="C531" s="85" t="s">
        <v>1028</v>
      </c>
      <c r="D531" s="85" t="s">
        <v>106</v>
      </c>
      <c r="E531" s="85" t="s">
        <v>367</v>
      </c>
      <c r="F531" s="85" t="s">
        <v>80</v>
      </c>
      <c r="G531" s="85">
        <v>675973</v>
      </c>
      <c r="H531" s="85">
        <v>1619113644</v>
      </c>
      <c r="I531" s="86" t="s">
        <v>67</v>
      </c>
      <c r="J531" s="85">
        <v>1016678</v>
      </c>
      <c r="K531" s="86" t="s">
        <v>68</v>
      </c>
      <c r="L531" s="86" t="s">
        <v>69</v>
      </c>
      <c r="M531" s="87">
        <v>8358</v>
      </c>
      <c r="N531" s="87">
        <v>12786</v>
      </c>
      <c r="O531" s="102">
        <f t="shared" si="96"/>
        <v>0.65368371656499291</v>
      </c>
      <c r="P531" s="91">
        <f t="shared" si="97"/>
        <v>8358</v>
      </c>
      <c r="Q531" s="92">
        <f t="shared" si="98"/>
        <v>0</v>
      </c>
      <c r="R531" s="93">
        <f t="shared" si="99"/>
        <v>4.8468268371983748E-4</v>
      </c>
      <c r="S531" s="94">
        <f t="shared" si="100"/>
        <v>0</v>
      </c>
      <c r="T531" s="95">
        <f t="shared" si="101"/>
        <v>79239.03</v>
      </c>
      <c r="U531" s="95">
        <f t="shared" si="102"/>
        <v>118858.54</v>
      </c>
      <c r="V531" s="95">
        <f t="shared" si="103"/>
        <v>0</v>
      </c>
      <c r="W531" s="96">
        <f t="shared" si="104"/>
        <v>198097.57</v>
      </c>
      <c r="X531" s="89"/>
      <c r="Y531" s="97">
        <f t="shared" si="105"/>
        <v>0</v>
      </c>
      <c r="Z531" s="97">
        <f t="shared" si="106"/>
        <v>0</v>
      </c>
      <c r="AA531" s="97">
        <f t="shared" si="107"/>
        <v>0</v>
      </c>
    </row>
    <row r="532" spans="1:27" s="18" customFormat="1" ht="26.1" customHeight="1" x14ac:dyDescent="0.2">
      <c r="A532" s="85">
        <v>5158</v>
      </c>
      <c r="B532" s="85" t="s">
        <v>1029</v>
      </c>
      <c r="C532" s="85" t="s">
        <v>124</v>
      </c>
      <c r="D532" s="85" t="s">
        <v>65</v>
      </c>
      <c r="E532" s="85" t="s">
        <v>198</v>
      </c>
      <c r="F532" s="85" t="s">
        <v>66</v>
      </c>
      <c r="G532" s="85">
        <v>675879</v>
      </c>
      <c r="H532" s="85">
        <v>1497712111</v>
      </c>
      <c r="I532" s="86" t="s">
        <v>67</v>
      </c>
      <c r="J532" s="85">
        <v>1029329</v>
      </c>
      <c r="K532" s="86" t="s">
        <v>111</v>
      </c>
      <c r="L532" s="86" t="s">
        <v>112</v>
      </c>
      <c r="M532" s="87">
        <v>13836</v>
      </c>
      <c r="N532" s="87">
        <v>20649</v>
      </c>
      <c r="O532" s="102">
        <f t="shared" si="96"/>
        <v>0.67005666133953223</v>
      </c>
      <c r="P532" s="91">
        <f t="shared" si="97"/>
        <v>13836</v>
      </c>
      <c r="Q532" s="92">
        <f t="shared" si="98"/>
        <v>1.0171671523967307E-3</v>
      </c>
      <c r="R532" s="93">
        <f t="shared" si="99"/>
        <v>8.0235338740699581E-4</v>
      </c>
      <c r="S532" s="94">
        <f t="shared" si="100"/>
        <v>483570.42</v>
      </c>
      <c r="T532" s="95">
        <f t="shared" si="101"/>
        <v>131173.87</v>
      </c>
      <c r="U532" s="95">
        <f t="shared" si="102"/>
        <v>196760.8</v>
      </c>
      <c r="V532" s="95">
        <f t="shared" si="103"/>
        <v>179021.42</v>
      </c>
      <c r="W532" s="96">
        <f t="shared" si="104"/>
        <v>990526.51000000013</v>
      </c>
      <c r="X532" s="89"/>
      <c r="Y532" s="97">
        <f t="shared" si="105"/>
        <v>237389.11</v>
      </c>
      <c r="Z532" s="97">
        <f t="shared" si="106"/>
        <v>237389.11</v>
      </c>
      <c r="AA532" s="97">
        <f t="shared" si="107"/>
        <v>474778.22</v>
      </c>
    </row>
    <row r="533" spans="1:27" s="18" customFormat="1" ht="26.1" customHeight="1" x14ac:dyDescent="0.2">
      <c r="A533" s="85">
        <v>5161</v>
      </c>
      <c r="B533" s="85" t="s">
        <v>1030</v>
      </c>
      <c r="C533" s="85" t="s">
        <v>239</v>
      </c>
      <c r="D533" s="85" t="s">
        <v>65</v>
      </c>
      <c r="E533" s="85" t="s">
        <v>1031</v>
      </c>
      <c r="F533" s="85" t="s">
        <v>92</v>
      </c>
      <c r="G533" s="85">
        <v>675132</v>
      </c>
      <c r="H533" s="85">
        <v>1841495504</v>
      </c>
      <c r="I533" s="86" t="s">
        <v>67</v>
      </c>
      <c r="J533" s="85">
        <v>1028835</v>
      </c>
      <c r="K533" s="86" t="s">
        <v>87</v>
      </c>
      <c r="L533" s="86" t="s">
        <v>88</v>
      </c>
      <c r="M533" s="87">
        <v>10843</v>
      </c>
      <c r="N533" s="87">
        <v>13966</v>
      </c>
      <c r="O533" s="102">
        <f t="shared" si="96"/>
        <v>0.77638550766146353</v>
      </c>
      <c r="P533" s="91">
        <f t="shared" si="97"/>
        <v>10843</v>
      </c>
      <c r="Q533" s="92">
        <f t="shared" si="98"/>
        <v>7.9713381276653311E-4</v>
      </c>
      <c r="R533" s="93">
        <f t="shared" si="99"/>
        <v>6.2878850676886789E-4</v>
      </c>
      <c r="S533" s="94">
        <f t="shared" si="100"/>
        <v>378964.59</v>
      </c>
      <c r="T533" s="95">
        <f t="shared" si="101"/>
        <v>102798.37</v>
      </c>
      <c r="U533" s="95">
        <f t="shared" si="102"/>
        <v>154197.54999999999</v>
      </c>
      <c r="V533" s="95">
        <f t="shared" si="103"/>
        <v>140295.54999999999</v>
      </c>
      <c r="W533" s="96">
        <f t="shared" si="104"/>
        <v>776256.06</v>
      </c>
      <c r="X533" s="89"/>
      <c r="Y533" s="97">
        <f t="shared" si="105"/>
        <v>186037.16</v>
      </c>
      <c r="Z533" s="97">
        <f t="shared" si="106"/>
        <v>186037.16</v>
      </c>
      <c r="AA533" s="97">
        <f t="shared" si="107"/>
        <v>372074.32</v>
      </c>
    </row>
    <row r="534" spans="1:27" s="18" customFormat="1" ht="26.1" customHeight="1" x14ac:dyDescent="0.2">
      <c r="A534" s="85">
        <v>5164</v>
      </c>
      <c r="B534" s="85" t="s">
        <v>1032</v>
      </c>
      <c r="C534" s="85" t="s">
        <v>309</v>
      </c>
      <c r="D534" s="85" t="s">
        <v>65</v>
      </c>
      <c r="E534" s="85" t="s">
        <v>1033</v>
      </c>
      <c r="F534" s="85" t="s">
        <v>80</v>
      </c>
      <c r="G534" s="85">
        <v>675522</v>
      </c>
      <c r="H534" s="85">
        <v>7515845596</v>
      </c>
      <c r="I534" s="86" t="s">
        <v>67</v>
      </c>
      <c r="J534" s="85">
        <v>1028608</v>
      </c>
      <c r="K534" s="86" t="s">
        <v>87</v>
      </c>
      <c r="L534" s="86" t="s">
        <v>88</v>
      </c>
      <c r="M534" s="87">
        <v>15584</v>
      </c>
      <c r="N534" s="87">
        <v>18739</v>
      </c>
      <c r="O534" s="102">
        <f t="shared" si="96"/>
        <v>0.83163455894124549</v>
      </c>
      <c r="P534" s="91">
        <f t="shared" si="97"/>
        <v>15584</v>
      </c>
      <c r="Q534" s="92">
        <f t="shared" si="98"/>
        <v>1.1456730921473441E-3</v>
      </c>
      <c r="R534" s="93">
        <f t="shared" si="99"/>
        <v>9.0372038084349693E-4</v>
      </c>
      <c r="S534" s="94">
        <f t="shared" si="100"/>
        <v>544663.30000000005</v>
      </c>
      <c r="T534" s="95">
        <f t="shared" si="101"/>
        <v>147745.99</v>
      </c>
      <c r="U534" s="95">
        <f t="shared" si="102"/>
        <v>221618.99</v>
      </c>
      <c r="V534" s="95">
        <f t="shared" si="103"/>
        <v>201638.46</v>
      </c>
      <c r="W534" s="96">
        <f t="shared" si="104"/>
        <v>1115666.74</v>
      </c>
      <c r="X534" s="89"/>
      <c r="Y534" s="97">
        <f t="shared" si="105"/>
        <v>267380.15999999997</v>
      </c>
      <c r="Z534" s="97">
        <f t="shared" si="106"/>
        <v>267380.15999999997</v>
      </c>
      <c r="AA534" s="97">
        <f t="shared" si="107"/>
        <v>534760.31999999995</v>
      </c>
    </row>
    <row r="535" spans="1:27" s="18" customFormat="1" ht="26.1" customHeight="1" x14ac:dyDescent="0.2">
      <c r="A535" s="85">
        <v>5165</v>
      </c>
      <c r="B535" s="85" t="s">
        <v>1034</v>
      </c>
      <c r="C535" s="85" t="s">
        <v>78</v>
      </c>
      <c r="D535" s="85" t="s">
        <v>65</v>
      </c>
      <c r="E535" s="85" t="s">
        <v>1035</v>
      </c>
      <c r="F535" s="85" t="s">
        <v>163</v>
      </c>
      <c r="G535" s="85">
        <v>675716</v>
      </c>
      <c r="H535" s="85">
        <v>1780077479</v>
      </c>
      <c r="I535" s="86" t="s">
        <v>67</v>
      </c>
      <c r="J535" s="85">
        <v>1028697</v>
      </c>
      <c r="K535" s="86" t="s">
        <v>68</v>
      </c>
      <c r="L535" s="86" t="s">
        <v>69</v>
      </c>
      <c r="M535" s="87">
        <v>5555</v>
      </c>
      <c r="N535" s="87">
        <v>8512</v>
      </c>
      <c r="O535" s="102">
        <f t="shared" si="96"/>
        <v>0.65260808270676696</v>
      </c>
      <c r="P535" s="91">
        <f t="shared" si="97"/>
        <v>5555</v>
      </c>
      <c r="Q535" s="92">
        <f t="shared" si="98"/>
        <v>4.0838129022577617E-4</v>
      </c>
      <c r="R535" s="93">
        <f t="shared" si="99"/>
        <v>3.2213595454219873E-4</v>
      </c>
      <c r="S535" s="94">
        <f t="shared" si="100"/>
        <v>194148.14</v>
      </c>
      <c r="T535" s="95">
        <f t="shared" si="101"/>
        <v>52664.85</v>
      </c>
      <c r="U535" s="95">
        <f t="shared" si="102"/>
        <v>78997.27</v>
      </c>
      <c r="V535" s="95">
        <f t="shared" si="103"/>
        <v>71875.11</v>
      </c>
      <c r="W535" s="96">
        <f t="shared" si="104"/>
        <v>397685.37</v>
      </c>
      <c r="X535" s="89"/>
      <c r="Y535" s="97">
        <f t="shared" si="105"/>
        <v>95309.09</v>
      </c>
      <c r="Z535" s="97">
        <f t="shared" si="106"/>
        <v>95309.09</v>
      </c>
      <c r="AA535" s="97">
        <f t="shared" si="107"/>
        <v>190618.18</v>
      </c>
    </row>
    <row r="536" spans="1:27" s="18" customFormat="1" ht="26.1" customHeight="1" x14ac:dyDescent="0.2">
      <c r="A536" s="85">
        <v>5166</v>
      </c>
      <c r="B536" s="85" t="s">
        <v>1036</v>
      </c>
      <c r="C536" s="85" t="s">
        <v>146</v>
      </c>
      <c r="D536" s="85" t="s">
        <v>65</v>
      </c>
      <c r="E536" s="85" t="s">
        <v>160</v>
      </c>
      <c r="F536" s="85" t="s">
        <v>135</v>
      </c>
      <c r="G536" s="85">
        <v>675445</v>
      </c>
      <c r="H536" s="85">
        <v>1952359499</v>
      </c>
      <c r="I536" s="86" t="s">
        <v>67</v>
      </c>
      <c r="J536" s="85">
        <v>1026152</v>
      </c>
      <c r="K536" s="86" t="s">
        <v>68</v>
      </c>
      <c r="L536" s="86" t="s">
        <v>69</v>
      </c>
      <c r="M536" s="87">
        <v>7534</v>
      </c>
      <c r="N536" s="87">
        <v>10973</v>
      </c>
      <c r="O536" s="102">
        <f t="shared" si="96"/>
        <v>0.68659436799416751</v>
      </c>
      <c r="P536" s="91">
        <f t="shared" si="97"/>
        <v>7534</v>
      </c>
      <c r="Q536" s="92">
        <f t="shared" si="98"/>
        <v>5.5386942224320396E-4</v>
      </c>
      <c r="R536" s="93">
        <f t="shared" si="99"/>
        <v>4.3689870054382094E-4</v>
      </c>
      <c r="S536" s="94">
        <f t="shared" si="100"/>
        <v>263314.51</v>
      </c>
      <c r="T536" s="95">
        <f t="shared" si="101"/>
        <v>71427</v>
      </c>
      <c r="U536" s="95">
        <f t="shared" si="102"/>
        <v>107140.49</v>
      </c>
      <c r="V536" s="95">
        <f t="shared" si="103"/>
        <v>97481.02</v>
      </c>
      <c r="W536" s="96">
        <f t="shared" si="104"/>
        <v>539363.02</v>
      </c>
      <c r="X536" s="89"/>
      <c r="Y536" s="97">
        <f t="shared" si="105"/>
        <v>129263.49</v>
      </c>
      <c r="Z536" s="97">
        <f t="shared" si="106"/>
        <v>129263.49</v>
      </c>
      <c r="AA536" s="97">
        <f t="shared" si="107"/>
        <v>258526.98</v>
      </c>
    </row>
    <row r="537" spans="1:27" s="18" customFormat="1" ht="26.1" customHeight="1" x14ac:dyDescent="0.2">
      <c r="A537" s="85">
        <v>5167</v>
      </c>
      <c r="B537" s="85" t="s">
        <v>1037</v>
      </c>
      <c r="C537" s="85" t="s">
        <v>124</v>
      </c>
      <c r="D537" s="85" t="s">
        <v>65</v>
      </c>
      <c r="E537" s="85" t="s">
        <v>125</v>
      </c>
      <c r="F537" s="85" t="s">
        <v>80</v>
      </c>
      <c r="G537" s="85">
        <v>675593</v>
      </c>
      <c r="H537" s="85">
        <v>1417259490</v>
      </c>
      <c r="I537" s="86" t="s">
        <v>67</v>
      </c>
      <c r="J537" s="85">
        <v>1026605</v>
      </c>
      <c r="K537" s="86" t="s">
        <v>111</v>
      </c>
      <c r="L537" s="86" t="s">
        <v>112</v>
      </c>
      <c r="M537" s="87">
        <v>11655</v>
      </c>
      <c r="N537" s="87">
        <v>28767</v>
      </c>
      <c r="O537" s="102">
        <f t="shared" si="96"/>
        <v>0.4051517363645844</v>
      </c>
      <c r="P537" s="91">
        <f t="shared" si="97"/>
        <v>11655</v>
      </c>
      <c r="Q537" s="92">
        <f t="shared" si="98"/>
        <v>8.5682879164382028E-4</v>
      </c>
      <c r="R537" s="93">
        <f t="shared" si="99"/>
        <v>6.7587660669474821E-4</v>
      </c>
      <c r="S537" s="94">
        <f t="shared" si="100"/>
        <v>407344.12</v>
      </c>
      <c r="T537" s="95">
        <f t="shared" si="101"/>
        <v>110496.63</v>
      </c>
      <c r="U537" s="95">
        <f t="shared" si="102"/>
        <v>165744.95000000001</v>
      </c>
      <c r="V537" s="95">
        <f t="shared" si="103"/>
        <v>150801.87</v>
      </c>
      <c r="W537" s="96">
        <f t="shared" si="104"/>
        <v>834387.57</v>
      </c>
      <c r="X537" s="89"/>
      <c r="Y537" s="97">
        <f t="shared" si="105"/>
        <v>199968.93</v>
      </c>
      <c r="Z537" s="97">
        <f t="shared" si="106"/>
        <v>199968.93</v>
      </c>
      <c r="AA537" s="97">
        <f t="shared" si="107"/>
        <v>399937.86</v>
      </c>
    </row>
    <row r="538" spans="1:27" s="18" customFormat="1" ht="26.1" customHeight="1" x14ac:dyDescent="0.2">
      <c r="A538" s="85">
        <v>5168</v>
      </c>
      <c r="B538" s="85" t="s">
        <v>1038</v>
      </c>
      <c r="C538" s="85" t="s">
        <v>989</v>
      </c>
      <c r="D538" s="85" t="s">
        <v>65</v>
      </c>
      <c r="E538" s="85" t="s">
        <v>570</v>
      </c>
      <c r="F538" s="85" t="s">
        <v>570</v>
      </c>
      <c r="G538" s="85">
        <v>455935</v>
      </c>
      <c r="H538" s="85">
        <v>1124352901</v>
      </c>
      <c r="I538" s="86" t="s">
        <v>67</v>
      </c>
      <c r="J538" s="85">
        <v>1017850</v>
      </c>
      <c r="K538" s="86" t="s">
        <v>72</v>
      </c>
      <c r="L538" s="86" t="s">
        <v>73</v>
      </c>
      <c r="M538" s="87">
        <v>24960</v>
      </c>
      <c r="N538" s="87">
        <v>31313</v>
      </c>
      <c r="O538" s="102">
        <f t="shared" si="96"/>
        <v>0.79711302015137486</v>
      </c>
      <c r="P538" s="91">
        <f t="shared" si="97"/>
        <v>24960</v>
      </c>
      <c r="Q538" s="92">
        <f t="shared" si="98"/>
        <v>1.8349589566220295E-3</v>
      </c>
      <c r="R538" s="93">
        <f t="shared" si="99"/>
        <v>1.447437160283219E-3</v>
      </c>
      <c r="S538" s="94">
        <f t="shared" si="100"/>
        <v>872356</v>
      </c>
      <c r="T538" s="95">
        <f t="shared" si="101"/>
        <v>236636.29</v>
      </c>
      <c r="U538" s="95">
        <f t="shared" si="102"/>
        <v>354954.44</v>
      </c>
      <c r="V538" s="95">
        <f t="shared" si="103"/>
        <v>322952.78000000003</v>
      </c>
      <c r="W538" s="96">
        <f t="shared" si="104"/>
        <v>1786899.51</v>
      </c>
      <c r="X538" s="89"/>
      <c r="Y538" s="97">
        <f t="shared" si="105"/>
        <v>428247.49</v>
      </c>
      <c r="Z538" s="97">
        <f t="shared" si="106"/>
        <v>428247.49</v>
      </c>
      <c r="AA538" s="97">
        <f t="shared" si="107"/>
        <v>856494.98</v>
      </c>
    </row>
    <row r="539" spans="1:27" s="18" customFormat="1" ht="26.1" customHeight="1" x14ac:dyDescent="0.2">
      <c r="A539" s="85">
        <v>5170</v>
      </c>
      <c r="B539" s="85" t="s">
        <v>1039</v>
      </c>
      <c r="C539" s="85" t="s">
        <v>83</v>
      </c>
      <c r="D539" s="85" t="s">
        <v>65</v>
      </c>
      <c r="E539" s="85" t="s">
        <v>122</v>
      </c>
      <c r="F539" s="85" t="s">
        <v>80</v>
      </c>
      <c r="G539" s="85">
        <v>455965</v>
      </c>
      <c r="H539" s="85">
        <v>1396732939</v>
      </c>
      <c r="I539" s="86" t="s">
        <v>67</v>
      </c>
      <c r="J539" s="85">
        <v>1028620</v>
      </c>
      <c r="K539" s="86" t="s">
        <v>68</v>
      </c>
      <c r="L539" s="86" t="s">
        <v>69</v>
      </c>
      <c r="M539" s="87">
        <v>43603</v>
      </c>
      <c r="N539" s="87">
        <v>75226</v>
      </c>
      <c r="O539" s="102">
        <f t="shared" si="96"/>
        <v>0.57962672480259481</v>
      </c>
      <c r="P539" s="91">
        <f t="shared" si="97"/>
        <v>43603</v>
      </c>
      <c r="Q539" s="92">
        <f t="shared" si="98"/>
        <v>3.2055174433329469E-3</v>
      </c>
      <c r="R539" s="93">
        <f t="shared" si="99"/>
        <v>2.5285497796405927E-3</v>
      </c>
      <c r="S539" s="94">
        <f t="shared" si="100"/>
        <v>1523931.84</v>
      </c>
      <c r="T539" s="95">
        <f t="shared" si="101"/>
        <v>413383.5</v>
      </c>
      <c r="U539" s="95">
        <f t="shared" si="102"/>
        <v>620075.25</v>
      </c>
      <c r="V539" s="95">
        <f t="shared" si="103"/>
        <v>564171.06999999995</v>
      </c>
      <c r="W539" s="96">
        <f t="shared" si="104"/>
        <v>3121561.6599999997</v>
      </c>
      <c r="X539" s="89"/>
      <c r="Y539" s="97">
        <f t="shared" si="105"/>
        <v>748112</v>
      </c>
      <c r="Z539" s="97">
        <f t="shared" si="106"/>
        <v>748112</v>
      </c>
      <c r="AA539" s="97">
        <f t="shared" si="107"/>
        <v>1496224</v>
      </c>
    </row>
    <row r="540" spans="1:27" s="18" customFormat="1" ht="26.1" customHeight="1" x14ac:dyDescent="0.2">
      <c r="A540" s="85">
        <v>5173</v>
      </c>
      <c r="B540" s="85" t="s">
        <v>1040</v>
      </c>
      <c r="C540" s="85" t="s">
        <v>71</v>
      </c>
      <c r="D540" s="85" t="s">
        <v>65</v>
      </c>
      <c r="E540" s="85" t="s">
        <v>1041</v>
      </c>
      <c r="F540" s="85" t="s">
        <v>80</v>
      </c>
      <c r="G540" s="85">
        <v>455737</v>
      </c>
      <c r="H540" s="85">
        <v>1427783422</v>
      </c>
      <c r="I540" s="86" t="s">
        <v>67</v>
      </c>
      <c r="J540" s="85">
        <v>1016458</v>
      </c>
      <c r="K540" s="86" t="s">
        <v>68</v>
      </c>
      <c r="L540" s="86" t="s">
        <v>69</v>
      </c>
      <c r="M540" s="87">
        <v>11548</v>
      </c>
      <c r="N540" s="87">
        <v>16459</v>
      </c>
      <c r="O540" s="102">
        <f t="shared" si="96"/>
        <v>0.70162221277112824</v>
      </c>
      <c r="P540" s="91">
        <f t="shared" si="97"/>
        <v>11548</v>
      </c>
      <c r="Q540" s="92">
        <f t="shared" si="98"/>
        <v>8.4896258137304474E-4</v>
      </c>
      <c r="R540" s="93">
        <f t="shared" si="99"/>
        <v>6.6967164771436743E-4</v>
      </c>
      <c r="S540" s="94">
        <f t="shared" si="100"/>
        <v>403604.45</v>
      </c>
      <c r="T540" s="95">
        <f t="shared" si="101"/>
        <v>109482.21</v>
      </c>
      <c r="U540" s="95">
        <f t="shared" si="102"/>
        <v>164223.31</v>
      </c>
      <c r="V540" s="95">
        <f t="shared" si="103"/>
        <v>149417.41</v>
      </c>
      <c r="W540" s="96">
        <f t="shared" si="104"/>
        <v>826727.38</v>
      </c>
      <c r="X540" s="89"/>
      <c r="Y540" s="97">
        <f t="shared" si="105"/>
        <v>198133.09</v>
      </c>
      <c r="Z540" s="97">
        <f t="shared" si="106"/>
        <v>198133.09</v>
      </c>
      <c r="AA540" s="97">
        <f t="shared" si="107"/>
        <v>396266.18</v>
      </c>
    </row>
    <row r="541" spans="1:27" s="18" customFormat="1" ht="26.1" customHeight="1" x14ac:dyDescent="0.2">
      <c r="A541" s="85">
        <v>5175</v>
      </c>
      <c r="B541" s="85" t="s">
        <v>1042</v>
      </c>
      <c r="C541" s="85" t="s">
        <v>75</v>
      </c>
      <c r="D541" s="85" t="s">
        <v>65</v>
      </c>
      <c r="E541" s="85" t="s">
        <v>315</v>
      </c>
      <c r="F541" s="85" t="s">
        <v>76</v>
      </c>
      <c r="G541" s="85">
        <v>675323</v>
      </c>
      <c r="H541" s="85">
        <v>1578048435</v>
      </c>
      <c r="I541" s="86" t="s">
        <v>67</v>
      </c>
      <c r="J541" s="85">
        <v>1030247</v>
      </c>
      <c r="K541" s="86" t="s">
        <v>72</v>
      </c>
      <c r="L541" s="86" t="s">
        <v>73</v>
      </c>
      <c r="M541" s="87">
        <v>10149</v>
      </c>
      <c r="N541" s="87">
        <v>31406</v>
      </c>
      <c r="O541" s="102">
        <f t="shared" si="96"/>
        <v>0.32315481118257655</v>
      </c>
      <c r="P541" s="91">
        <f t="shared" si="97"/>
        <v>10149</v>
      </c>
      <c r="Q541" s="92">
        <f t="shared" si="98"/>
        <v>7.4611371998225065E-4</v>
      </c>
      <c r="R541" s="93">
        <f t="shared" si="99"/>
        <v>5.8854325880265982E-4</v>
      </c>
      <c r="S541" s="94">
        <f t="shared" si="100"/>
        <v>354709.18</v>
      </c>
      <c r="T541" s="95">
        <f t="shared" si="101"/>
        <v>96218.82</v>
      </c>
      <c r="U541" s="95">
        <f t="shared" si="102"/>
        <v>144328.23000000001</v>
      </c>
      <c r="V541" s="95">
        <f t="shared" si="103"/>
        <v>131316.01</v>
      </c>
      <c r="W541" s="96">
        <f t="shared" si="104"/>
        <v>726572.24</v>
      </c>
      <c r="X541" s="89"/>
      <c r="Y541" s="97">
        <f t="shared" si="105"/>
        <v>174129.96</v>
      </c>
      <c r="Z541" s="97">
        <f t="shared" si="106"/>
        <v>174129.96</v>
      </c>
      <c r="AA541" s="97">
        <f t="shared" si="107"/>
        <v>348259.92</v>
      </c>
    </row>
    <row r="542" spans="1:27" s="18" customFormat="1" ht="26.1" customHeight="1" x14ac:dyDescent="0.2">
      <c r="A542" s="85">
        <v>5176</v>
      </c>
      <c r="B542" s="85" t="s">
        <v>1043</v>
      </c>
      <c r="C542" s="85" t="s">
        <v>461</v>
      </c>
      <c r="D542" s="85" t="s">
        <v>65</v>
      </c>
      <c r="E542" s="85" t="s">
        <v>1044</v>
      </c>
      <c r="F542" s="85" t="s">
        <v>80</v>
      </c>
      <c r="G542" s="85">
        <v>497</v>
      </c>
      <c r="H542" s="85">
        <v>2372971908</v>
      </c>
      <c r="I542" s="86" t="s">
        <v>67</v>
      </c>
      <c r="J542" s="85">
        <v>517601</v>
      </c>
      <c r="K542" s="86" t="s">
        <v>87</v>
      </c>
      <c r="L542" s="86" t="s">
        <v>88</v>
      </c>
      <c r="M542" s="87">
        <v>9531</v>
      </c>
      <c r="N542" s="87">
        <v>20060</v>
      </c>
      <c r="O542" s="102">
        <f t="shared" si="96"/>
        <v>0.47512462612163509</v>
      </c>
      <c r="P542" s="91">
        <f t="shared" si="97"/>
        <v>9531</v>
      </c>
      <c r="Q542" s="92">
        <f t="shared" si="98"/>
        <v>7.0068084196973413E-4</v>
      </c>
      <c r="R542" s="93">
        <f t="shared" si="99"/>
        <v>5.5270527142064737E-4</v>
      </c>
      <c r="S542" s="94">
        <f t="shared" si="100"/>
        <v>333109.98</v>
      </c>
      <c r="T542" s="95">
        <f t="shared" si="101"/>
        <v>90359.8</v>
      </c>
      <c r="U542" s="95">
        <f t="shared" si="102"/>
        <v>135539.69</v>
      </c>
      <c r="V542" s="95">
        <f t="shared" si="103"/>
        <v>123319.83</v>
      </c>
      <c r="W542" s="96">
        <f t="shared" si="104"/>
        <v>682329.29999999993</v>
      </c>
      <c r="X542" s="89"/>
      <c r="Y542" s="97">
        <f t="shared" si="105"/>
        <v>163526.72</v>
      </c>
      <c r="Z542" s="97">
        <f t="shared" si="106"/>
        <v>163526.72</v>
      </c>
      <c r="AA542" s="97">
        <f t="shared" si="107"/>
        <v>327053.44</v>
      </c>
    </row>
    <row r="543" spans="1:27" s="18" customFormat="1" ht="26.1" customHeight="1" x14ac:dyDescent="0.2">
      <c r="A543" s="85">
        <v>5179</v>
      </c>
      <c r="B543" s="85" t="s">
        <v>1045</v>
      </c>
      <c r="C543" s="85" t="s">
        <v>1046</v>
      </c>
      <c r="D543" s="85" t="s">
        <v>106</v>
      </c>
      <c r="E543" s="85" t="s">
        <v>195</v>
      </c>
      <c r="F543" s="85" t="s">
        <v>195</v>
      </c>
      <c r="G543" s="85">
        <v>455560</v>
      </c>
      <c r="H543" s="85">
        <v>2709814854</v>
      </c>
      <c r="I543" s="86" t="s">
        <v>67</v>
      </c>
      <c r="J543" s="85">
        <v>1017864</v>
      </c>
      <c r="K543" s="86" t="s">
        <v>72</v>
      </c>
      <c r="L543" s="86" t="s">
        <v>73</v>
      </c>
      <c r="M543" s="87">
        <v>21895</v>
      </c>
      <c r="N543" s="87">
        <v>26845</v>
      </c>
      <c r="O543" s="102">
        <f t="shared" si="96"/>
        <v>0.81560812069286648</v>
      </c>
      <c r="P543" s="91">
        <f t="shared" si="97"/>
        <v>21895</v>
      </c>
      <c r="Q543" s="92">
        <f t="shared" si="98"/>
        <v>0</v>
      </c>
      <c r="R543" s="93">
        <f t="shared" si="99"/>
        <v>1.269696980144274E-3</v>
      </c>
      <c r="S543" s="94">
        <f t="shared" si="100"/>
        <v>0</v>
      </c>
      <c r="T543" s="95">
        <f t="shared" si="101"/>
        <v>207578.19</v>
      </c>
      <c r="U543" s="95">
        <f t="shared" si="102"/>
        <v>311367.28000000003</v>
      </c>
      <c r="V543" s="95">
        <f t="shared" si="103"/>
        <v>0</v>
      </c>
      <c r="W543" s="96">
        <f t="shared" si="104"/>
        <v>518945.47000000003</v>
      </c>
      <c r="X543" s="89"/>
      <c r="Y543" s="97">
        <f t="shared" si="105"/>
        <v>0</v>
      </c>
      <c r="Z543" s="97">
        <f t="shared" si="106"/>
        <v>0</v>
      </c>
      <c r="AA543" s="97">
        <f t="shared" si="107"/>
        <v>0</v>
      </c>
    </row>
    <row r="544" spans="1:27" s="18" customFormat="1" ht="26.1" customHeight="1" x14ac:dyDescent="0.2">
      <c r="A544" s="85">
        <v>5181</v>
      </c>
      <c r="B544" s="85" t="s">
        <v>1047</v>
      </c>
      <c r="C544" s="85" t="s">
        <v>71</v>
      </c>
      <c r="D544" s="85" t="s">
        <v>65</v>
      </c>
      <c r="E544" s="85" t="s">
        <v>99</v>
      </c>
      <c r="F544" s="85" t="s">
        <v>100</v>
      </c>
      <c r="G544" s="85">
        <v>675289</v>
      </c>
      <c r="H544" s="85">
        <v>1831807445</v>
      </c>
      <c r="I544" s="86" t="s">
        <v>67</v>
      </c>
      <c r="J544" s="85">
        <v>1028176</v>
      </c>
      <c r="K544" s="86" t="s">
        <v>72</v>
      </c>
      <c r="L544" s="86" t="s">
        <v>1048</v>
      </c>
      <c r="M544" s="87">
        <v>10115</v>
      </c>
      <c r="N544" s="87">
        <v>13093</v>
      </c>
      <c r="O544" s="102">
        <f t="shared" si="96"/>
        <v>0.77255021767356602</v>
      </c>
      <c r="P544" s="91">
        <f t="shared" si="97"/>
        <v>17497.511848341233</v>
      </c>
      <c r="Q544" s="92">
        <f t="shared" si="98"/>
        <v>1.2863467982657784E-3</v>
      </c>
      <c r="R544" s="93">
        <f t="shared" si="99"/>
        <v>1.0146854511933097E-3</v>
      </c>
      <c r="S544" s="94">
        <f t="shared" si="100"/>
        <v>611540.85</v>
      </c>
      <c r="T544" s="95">
        <f t="shared" si="101"/>
        <v>165887.26999999999</v>
      </c>
      <c r="U544" s="95">
        <f t="shared" si="102"/>
        <v>248830.91</v>
      </c>
      <c r="V544" s="95">
        <f t="shared" si="103"/>
        <v>226397.04</v>
      </c>
      <c r="W544" s="96">
        <f t="shared" si="104"/>
        <v>1252656.07</v>
      </c>
      <c r="X544" s="89"/>
      <c r="Y544" s="97">
        <f t="shared" si="105"/>
        <v>300210.96000000002</v>
      </c>
      <c r="Z544" s="97">
        <f t="shared" si="106"/>
        <v>300210.96000000002</v>
      </c>
      <c r="AA544" s="97">
        <f t="shared" si="107"/>
        <v>600421.92000000004</v>
      </c>
    </row>
    <row r="545" spans="1:27" s="18" customFormat="1" ht="26.1" customHeight="1" x14ac:dyDescent="0.2">
      <c r="A545" s="85">
        <v>5182</v>
      </c>
      <c r="B545" s="85" t="s">
        <v>1049</v>
      </c>
      <c r="C545" s="85" t="s">
        <v>146</v>
      </c>
      <c r="D545" s="85" t="s">
        <v>65</v>
      </c>
      <c r="E545" s="85" t="s">
        <v>738</v>
      </c>
      <c r="F545" s="85" t="s">
        <v>100</v>
      </c>
      <c r="G545" s="85">
        <v>675966</v>
      </c>
      <c r="H545" s="85">
        <v>1639569734</v>
      </c>
      <c r="I545" s="86" t="s">
        <v>67</v>
      </c>
      <c r="J545" s="85">
        <v>1026860</v>
      </c>
      <c r="K545" s="86" t="s">
        <v>68</v>
      </c>
      <c r="L545" s="86" t="s">
        <v>69</v>
      </c>
      <c r="M545" s="87">
        <v>21494</v>
      </c>
      <c r="N545" s="87">
        <v>33154</v>
      </c>
      <c r="O545" s="102">
        <f t="shared" si="96"/>
        <v>0.64830789648307896</v>
      </c>
      <c r="P545" s="91">
        <f t="shared" si="97"/>
        <v>21494</v>
      </c>
      <c r="Q545" s="92">
        <f t="shared" si="98"/>
        <v>1.5801525566359737E-3</v>
      </c>
      <c r="R545" s="93">
        <f t="shared" si="99"/>
        <v>1.2464428815355572E-3</v>
      </c>
      <c r="S545" s="94">
        <f t="shared" si="100"/>
        <v>751218.75</v>
      </c>
      <c r="T545" s="95">
        <f t="shared" si="101"/>
        <v>203776.46</v>
      </c>
      <c r="U545" s="95">
        <f t="shared" si="102"/>
        <v>305664.69</v>
      </c>
      <c r="V545" s="95">
        <f t="shared" si="103"/>
        <v>278106.84999999998</v>
      </c>
      <c r="W545" s="96">
        <f t="shared" si="104"/>
        <v>1538766.75</v>
      </c>
      <c r="X545" s="89"/>
      <c r="Y545" s="97">
        <f t="shared" si="105"/>
        <v>368780.11</v>
      </c>
      <c r="Z545" s="97">
        <f t="shared" si="106"/>
        <v>368780.11</v>
      </c>
      <c r="AA545" s="97">
        <f t="shared" si="107"/>
        <v>737560.22</v>
      </c>
    </row>
    <row r="546" spans="1:27" s="18" customFormat="1" ht="26.1" customHeight="1" x14ac:dyDescent="0.2">
      <c r="A546" s="85">
        <v>5183</v>
      </c>
      <c r="B546" s="85" t="s">
        <v>1050</v>
      </c>
      <c r="C546" s="85" t="s">
        <v>1051</v>
      </c>
      <c r="D546" s="85" t="s">
        <v>65</v>
      </c>
      <c r="E546" s="85" t="s">
        <v>635</v>
      </c>
      <c r="F546" s="85" t="s">
        <v>163</v>
      </c>
      <c r="G546" s="85">
        <v>675904</v>
      </c>
      <c r="H546" s="85">
        <v>1518357680</v>
      </c>
      <c r="I546" s="86" t="s">
        <v>67</v>
      </c>
      <c r="J546" s="85">
        <v>1026679</v>
      </c>
      <c r="K546" s="86" t="s">
        <v>87</v>
      </c>
      <c r="L546" s="86" t="s">
        <v>88</v>
      </c>
      <c r="M546" s="87">
        <v>10465</v>
      </c>
      <c r="N546" s="87">
        <v>24345</v>
      </c>
      <c r="O546" s="102">
        <f t="shared" si="96"/>
        <v>0.42986239474224686</v>
      </c>
      <c r="P546" s="91">
        <f t="shared" si="97"/>
        <v>10465</v>
      </c>
      <c r="Q546" s="92">
        <f t="shared" si="98"/>
        <v>7.6934477087538212E-4</v>
      </c>
      <c r="R546" s="93">
        <f t="shared" si="99"/>
        <v>6.0686818438957879E-4</v>
      </c>
      <c r="S546" s="94">
        <f t="shared" si="100"/>
        <v>365753.43</v>
      </c>
      <c r="T546" s="95">
        <f t="shared" si="101"/>
        <v>99214.69</v>
      </c>
      <c r="U546" s="95">
        <f t="shared" si="102"/>
        <v>148822.04</v>
      </c>
      <c r="V546" s="95">
        <f t="shared" si="103"/>
        <v>135404.68</v>
      </c>
      <c r="W546" s="96">
        <f t="shared" si="104"/>
        <v>749194.84000000008</v>
      </c>
      <c r="X546" s="89"/>
      <c r="Y546" s="97">
        <f t="shared" si="105"/>
        <v>179551.68</v>
      </c>
      <c r="Z546" s="97">
        <f t="shared" si="106"/>
        <v>179551.68</v>
      </c>
      <c r="AA546" s="97">
        <f t="shared" si="107"/>
        <v>359103.36</v>
      </c>
    </row>
    <row r="547" spans="1:27" s="18" customFormat="1" ht="26.1" customHeight="1" x14ac:dyDescent="0.2">
      <c r="A547" s="85">
        <v>5185</v>
      </c>
      <c r="B547" s="85" t="s">
        <v>1052</v>
      </c>
      <c r="C547" s="85" t="s">
        <v>842</v>
      </c>
      <c r="D547" s="85" t="s">
        <v>65</v>
      </c>
      <c r="E547" s="85" t="s">
        <v>486</v>
      </c>
      <c r="F547" s="85" t="s">
        <v>103</v>
      </c>
      <c r="G547" s="85">
        <v>675748</v>
      </c>
      <c r="H547" s="85">
        <v>7460007051</v>
      </c>
      <c r="I547" s="86" t="s">
        <v>67</v>
      </c>
      <c r="J547" s="85">
        <v>1014479</v>
      </c>
      <c r="K547" s="86" t="s">
        <v>68</v>
      </c>
      <c r="L547" s="86" t="s">
        <v>69</v>
      </c>
      <c r="M547" s="87">
        <v>28565</v>
      </c>
      <c r="N547" s="87">
        <v>41252</v>
      </c>
      <c r="O547" s="102">
        <f t="shared" si="96"/>
        <v>0.69245127508969262</v>
      </c>
      <c r="P547" s="91">
        <f t="shared" si="97"/>
        <v>28565.000000000004</v>
      </c>
      <c r="Q547" s="92">
        <f t="shared" si="98"/>
        <v>2.09998407836171E-3</v>
      </c>
      <c r="R547" s="93">
        <f t="shared" si="99"/>
        <v>1.6564920866782914E-3</v>
      </c>
      <c r="S547" s="94">
        <f t="shared" si="100"/>
        <v>998351.33</v>
      </c>
      <c r="T547" s="95">
        <f t="shared" si="101"/>
        <v>270813.93</v>
      </c>
      <c r="U547" s="95">
        <f t="shared" si="102"/>
        <v>406220.89</v>
      </c>
      <c r="V547" s="95">
        <f t="shared" si="103"/>
        <v>369597.2</v>
      </c>
      <c r="W547" s="96">
        <f t="shared" si="104"/>
        <v>2044983.3499999999</v>
      </c>
      <c r="X547" s="89"/>
      <c r="Y547" s="97">
        <f t="shared" si="105"/>
        <v>490099.74</v>
      </c>
      <c r="Z547" s="97">
        <f t="shared" si="106"/>
        <v>490099.74</v>
      </c>
      <c r="AA547" s="97">
        <f t="shared" si="107"/>
        <v>980199.48</v>
      </c>
    </row>
    <row r="548" spans="1:27" s="18" customFormat="1" ht="26.1" customHeight="1" x14ac:dyDescent="0.2">
      <c r="A548" s="85">
        <v>5186</v>
      </c>
      <c r="B548" s="85" t="s">
        <v>1053</v>
      </c>
      <c r="C548" s="85" t="s">
        <v>584</v>
      </c>
      <c r="D548" s="85" t="s">
        <v>65</v>
      </c>
      <c r="E548" s="85" t="s">
        <v>99</v>
      </c>
      <c r="F548" s="85" t="s">
        <v>100</v>
      </c>
      <c r="G548" s="85">
        <v>455485</v>
      </c>
      <c r="H548" s="85">
        <v>1922044106</v>
      </c>
      <c r="I548" s="86" t="s">
        <v>67</v>
      </c>
      <c r="J548" s="85">
        <v>1025945</v>
      </c>
      <c r="K548" s="86" t="s">
        <v>87</v>
      </c>
      <c r="L548" s="86" t="s">
        <v>88</v>
      </c>
      <c r="M548" s="87">
        <v>20355</v>
      </c>
      <c r="N548" s="87">
        <v>32751</v>
      </c>
      <c r="O548" s="102">
        <f t="shared" si="96"/>
        <v>0.62150774022167266</v>
      </c>
      <c r="P548" s="91">
        <f t="shared" si="97"/>
        <v>20355</v>
      </c>
      <c r="Q548" s="92">
        <f t="shared" si="98"/>
        <v>1.4964178510433258E-3</v>
      </c>
      <c r="R548" s="93">
        <f t="shared" si="99"/>
        <v>1.1803919630434664E-3</v>
      </c>
      <c r="S548" s="94">
        <f t="shared" si="100"/>
        <v>711410.51</v>
      </c>
      <c r="T548" s="95">
        <f t="shared" si="101"/>
        <v>192978.03</v>
      </c>
      <c r="U548" s="95">
        <f t="shared" si="102"/>
        <v>289467.05</v>
      </c>
      <c r="V548" s="95">
        <f t="shared" si="103"/>
        <v>263369.53999999998</v>
      </c>
      <c r="W548" s="96">
        <f t="shared" si="104"/>
        <v>1457225.1300000001</v>
      </c>
      <c r="X548" s="89"/>
      <c r="Y548" s="97">
        <f t="shared" si="105"/>
        <v>349237.89</v>
      </c>
      <c r="Z548" s="97">
        <f t="shared" si="106"/>
        <v>349237.89</v>
      </c>
      <c r="AA548" s="97">
        <f t="shared" si="107"/>
        <v>698475.78</v>
      </c>
    </row>
    <row r="549" spans="1:27" s="18" customFormat="1" ht="26.1" customHeight="1" x14ac:dyDescent="0.2">
      <c r="A549" s="85">
        <v>5187</v>
      </c>
      <c r="B549" s="85" t="s">
        <v>1054</v>
      </c>
      <c r="C549" s="85" t="s">
        <v>1055</v>
      </c>
      <c r="D549" s="85" t="s">
        <v>65</v>
      </c>
      <c r="E549" s="85" t="s">
        <v>1056</v>
      </c>
      <c r="F549" s="85" t="s">
        <v>80</v>
      </c>
      <c r="G549" s="85">
        <v>94</v>
      </c>
      <c r="H549" s="85">
        <v>7560030508</v>
      </c>
      <c r="I549" s="86" t="s">
        <v>67</v>
      </c>
      <c r="J549" s="85">
        <v>518701</v>
      </c>
      <c r="K549" s="86" t="s">
        <v>87</v>
      </c>
      <c r="L549" s="86" t="s">
        <v>88</v>
      </c>
      <c r="M549" s="87">
        <v>7079</v>
      </c>
      <c r="N549" s="87">
        <v>12922</v>
      </c>
      <c r="O549" s="102">
        <f t="shared" si="96"/>
        <v>0.5478254140225971</v>
      </c>
      <c r="P549" s="91">
        <f t="shared" si="97"/>
        <v>7079</v>
      </c>
      <c r="Q549" s="92">
        <f t="shared" si="98"/>
        <v>5.2041964959644818E-4</v>
      </c>
      <c r="R549" s="93">
        <f t="shared" si="99"/>
        <v>4.1051312730949144E-4</v>
      </c>
      <c r="S549" s="94">
        <f t="shared" si="100"/>
        <v>247412.19</v>
      </c>
      <c r="T549" s="95">
        <f t="shared" si="101"/>
        <v>67113.31</v>
      </c>
      <c r="U549" s="95">
        <f t="shared" si="102"/>
        <v>100669.97</v>
      </c>
      <c r="V549" s="95">
        <f t="shared" si="103"/>
        <v>91593.86</v>
      </c>
      <c r="W549" s="96">
        <f t="shared" si="104"/>
        <v>506789.32999999996</v>
      </c>
      <c r="X549" s="89"/>
      <c r="Y549" s="97">
        <f t="shared" si="105"/>
        <v>121456.89</v>
      </c>
      <c r="Z549" s="97">
        <f t="shared" si="106"/>
        <v>121456.89</v>
      </c>
      <c r="AA549" s="97">
        <f t="shared" si="107"/>
        <v>242913.78</v>
      </c>
    </row>
    <row r="550" spans="1:27" s="18" customFormat="1" ht="26.1" customHeight="1" x14ac:dyDescent="0.2">
      <c r="A550" s="85">
        <v>5188</v>
      </c>
      <c r="B550" s="85" t="s">
        <v>1057</v>
      </c>
      <c r="C550" s="85" t="s">
        <v>1058</v>
      </c>
      <c r="D550" s="85" t="s">
        <v>65</v>
      </c>
      <c r="E550" s="85" t="s">
        <v>66</v>
      </c>
      <c r="F550" s="85" t="s">
        <v>66</v>
      </c>
      <c r="G550" s="85">
        <v>455733</v>
      </c>
      <c r="H550" s="85">
        <v>4629313280</v>
      </c>
      <c r="I550" s="86" t="s">
        <v>67</v>
      </c>
      <c r="J550" s="85">
        <v>1028655</v>
      </c>
      <c r="K550" s="86" t="s">
        <v>72</v>
      </c>
      <c r="L550" s="86" t="s">
        <v>73</v>
      </c>
      <c r="M550" s="87">
        <v>28001</v>
      </c>
      <c r="N550" s="87">
        <v>34155</v>
      </c>
      <c r="O550" s="102">
        <f t="shared" si="96"/>
        <v>0.81982140243009805</v>
      </c>
      <c r="P550" s="91">
        <f t="shared" si="97"/>
        <v>28001</v>
      </c>
      <c r="Q550" s="92">
        <f t="shared" si="98"/>
        <v>2.0585210634765003E-3</v>
      </c>
      <c r="R550" s="93">
        <f t="shared" si="99"/>
        <v>1.6237855739218916E-3</v>
      </c>
      <c r="S550" s="94">
        <f t="shared" si="100"/>
        <v>978639.44</v>
      </c>
      <c r="T550" s="95">
        <f t="shared" si="101"/>
        <v>265466.86</v>
      </c>
      <c r="U550" s="95">
        <f t="shared" si="102"/>
        <v>398200.29</v>
      </c>
      <c r="V550" s="95">
        <f t="shared" si="103"/>
        <v>362299.71</v>
      </c>
      <c r="W550" s="96">
        <f t="shared" si="104"/>
        <v>2004606.2999999998</v>
      </c>
      <c r="X550" s="89"/>
      <c r="Y550" s="97">
        <f t="shared" si="105"/>
        <v>480423</v>
      </c>
      <c r="Z550" s="97">
        <f t="shared" si="106"/>
        <v>480423</v>
      </c>
      <c r="AA550" s="97">
        <f t="shared" si="107"/>
        <v>960846</v>
      </c>
    </row>
    <row r="551" spans="1:27" s="18" customFormat="1" ht="26.1" customHeight="1" x14ac:dyDescent="0.2">
      <c r="A551" s="85">
        <v>5191</v>
      </c>
      <c r="B551" s="85" t="s">
        <v>1059</v>
      </c>
      <c r="C551" s="85" t="s">
        <v>1060</v>
      </c>
      <c r="D551" s="85" t="s">
        <v>106</v>
      </c>
      <c r="E551" s="85" t="s">
        <v>135</v>
      </c>
      <c r="F551" s="85" t="s">
        <v>135</v>
      </c>
      <c r="G551" s="85">
        <v>675923</v>
      </c>
      <c r="H551" s="85">
        <v>7411830957</v>
      </c>
      <c r="I551" s="86" t="s">
        <v>67</v>
      </c>
      <c r="J551" s="85">
        <v>519101</v>
      </c>
      <c r="K551" s="86" t="s">
        <v>111</v>
      </c>
      <c r="L551" s="86" t="s">
        <v>112</v>
      </c>
      <c r="M551" s="87">
        <v>23282</v>
      </c>
      <c r="N551" s="87">
        <v>30050</v>
      </c>
      <c r="O551" s="102">
        <f t="shared" si="96"/>
        <v>0.77477537437603994</v>
      </c>
      <c r="P551" s="91">
        <f t="shared" si="97"/>
        <v>23282</v>
      </c>
      <c r="Q551" s="92">
        <f t="shared" si="98"/>
        <v>0</v>
      </c>
      <c r="R551" s="93">
        <f t="shared" si="99"/>
        <v>1.3501294858058455E-3</v>
      </c>
      <c r="S551" s="94">
        <f t="shared" si="100"/>
        <v>0</v>
      </c>
      <c r="T551" s="95">
        <f t="shared" si="101"/>
        <v>220727.81</v>
      </c>
      <c r="U551" s="95">
        <f t="shared" si="102"/>
        <v>331091.71000000002</v>
      </c>
      <c r="V551" s="95">
        <f t="shared" si="103"/>
        <v>0</v>
      </c>
      <c r="W551" s="96">
        <f t="shared" si="104"/>
        <v>551819.52000000002</v>
      </c>
      <c r="X551" s="89"/>
      <c r="Y551" s="97">
        <f t="shared" si="105"/>
        <v>0</v>
      </c>
      <c r="Z551" s="97">
        <f t="shared" si="106"/>
        <v>0</v>
      </c>
      <c r="AA551" s="97">
        <f t="shared" si="107"/>
        <v>0</v>
      </c>
    </row>
    <row r="552" spans="1:27" s="18" customFormat="1" ht="26.1" customHeight="1" x14ac:dyDescent="0.2">
      <c r="A552" s="85">
        <v>5192</v>
      </c>
      <c r="B552" s="85" t="s">
        <v>1061</v>
      </c>
      <c r="C552" s="85" t="s">
        <v>140</v>
      </c>
      <c r="D552" s="85" t="s">
        <v>65</v>
      </c>
      <c r="E552" s="85" t="s">
        <v>891</v>
      </c>
      <c r="F552" s="85" t="s">
        <v>100</v>
      </c>
      <c r="G552" s="85">
        <v>455532</v>
      </c>
      <c r="H552" s="85">
        <v>1851720452</v>
      </c>
      <c r="I552" s="86" t="s">
        <v>67</v>
      </c>
      <c r="J552" s="85">
        <v>1028742</v>
      </c>
      <c r="K552" s="86" t="s">
        <v>68</v>
      </c>
      <c r="L552" s="86" t="s">
        <v>69</v>
      </c>
      <c r="M552" s="87">
        <v>15774</v>
      </c>
      <c r="N552" s="87">
        <v>27653</v>
      </c>
      <c r="O552" s="102">
        <f t="shared" si="96"/>
        <v>0.57042635518750229</v>
      </c>
      <c r="P552" s="91">
        <f t="shared" si="97"/>
        <v>15774</v>
      </c>
      <c r="Q552" s="92">
        <f t="shared" si="98"/>
        <v>1.1596411290767585E-3</v>
      </c>
      <c r="R552" s="93">
        <f t="shared" si="99"/>
        <v>9.1473853230398616E-4</v>
      </c>
      <c r="S552" s="94">
        <f t="shared" si="100"/>
        <v>551303.82999999996</v>
      </c>
      <c r="T552" s="95">
        <f t="shared" si="101"/>
        <v>149547.31</v>
      </c>
      <c r="U552" s="95">
        <f t="shared" si="102"/>
        <v>224320.96</v>
      </c>
      <c r="V552" s="95">
        <f t="shared" si="103"/>
        <v>204096.84</v>
      </c>
      <c r="W552" s="96">
        <f t="shared" si="104"/>
        <v>1129268.94</v>
      </c>
      <c r="X552" s="89"/>
      <c r="Y552" s="97">
        <f t="shared" si="105"/>
        <v>270640.06</v>
      </c>
      <c r="Z552" s="97">
        <f t="shared" si="106"/>
        <v>270640.06</v>
      </c>
      <c r="AA552" s="97">
        <f t="shared" si="107"/>
        <v>541280.12</v>
      </c>
    </row>
    <row r="553" spans="1:27" s="18" customFormat="1" ht="26.1" customHeight="1" x14ac:dyDescent="0.2">
      <c r="A553" s="85">
        <v>5193</v>
      </c>
      <c r="B553" s="85" t="s">
        <v>1062</v>
      </c>
      <c r="C553" s="85" t="s">
        <v>654</v>
      </c>
      <c r="D553" s="85" t="s">
        <v>65</v>
      </c>
      <c r="E553" s="85" t="s">
        <v>603</v>
      </c>
      <c r="F553" s="85" t="s">
        <v>155</v>
      </c>
      <c r="G553" s="85">
        <v>676072</v>
      </c>
      <c r="H553" s="85">
        <v>1285667048</v>
      </c>
      <c r="I553" s="86" t="s">
        <v>67</v>
      </c>
      <c r="J553" s="85">
        <v>1013529</v>
      </c>
      <c r="K553" s="86" t="s">
        <v>72</v>
      </c>
      <c r="L553" s="86" t="s">
        <v>73</v>
      </c>
      <c r="M553" s="87">
        <v>8226</v>
      </c>
      <c r="N553" s="87">
        <v>17294</v>
      </c>
      <c r="O553" s="102">
        <f t="shared" si="96"/>
        <v>0.4756562969816121</v>
      </c>
      <c r="P553" s="91">
        <f t="shared" si="97"/>
        <v>8226</v>
      </c>
      <c r="Q553" s="92">
        <f t="shared" si="98"/>
        <v>6.0474248305980832E-4</v>
      </c>
      <c r="R553" s="93">
        <f t="shared" si="99"/>
        <v>4.7702796796833969E-4</v>
      </c>
      <c r="S553" s="94">
        <f t="shared" si="100"/>
        <v>287500.02</v>
      </c>
      <c r="T553" s="95">
        <f t="shared" si="101"/>
        <v>77987.59</v>
      </c>
      <c r="U553" s="95">
        <f t="shared" si="102"/>
        <v>116981.38</v>
      </c>
      <c r="V553" s="95">
        <f t="shared" si="103"/>
        <v>106434.68</v>
      </c>
      <c r="W553" s="96">
        <f t="shared" si="104"/>
        <v>588903.66999999993</v>
      </c>
      <c r="X553" s="89"/>
      <c r="Y553" s="97">
        <f t="shared" si="105"/>
        <v>141136.37</v>
      </c>
      <c r="Z553" s="97">
        <f t="shared" si="106"/>
        <v>141136.37</v>
      </c>
      <c r="AA553" s="97">
        <f t="shared" si="107"/>
        <v>282272.74</v>
      </c>
    </row>
    <row r="554" spans="1:27" s="18" customFormat="1" ht="26.1" customHeight="1" x14ac:dyDescent="0.2">
      <c r="A554" s="85">
        <v>5194</v>
      </c>
      <c r="B554" s="85" t="s">
        <v>1063</v>
      </c>
      <c r="C554" s="85" t="s">
        <v>90</v>
      </c>
      <c r="D554" s="85" t="s">
        <v>65</v>
      </c>
      <c r="E554" s="85" t="s">
        <v>110</v>
      </c>
      <c r="F554" s="85" t="s">
        <v>86</v>
      </c>
      <c r="G554" s="85">
        <v>675871</v>
      </c>
      <c r="H554" s="85">
        <v>1295322071</v>
      </c>
      <c r="I554" s="86" t="s">
        <v>81</v>
      </c>
      <c r="J554" s="85">
        <v>1025957</v>
      </c>
      <c r="K554" s="86" t="s">
        <v>72</v>
      </c>
      <c r="L554" s="86" t="s">
        <v>73</v>
      </c>
      <c r="M554" s="87">
        <v>6361</v>
      </c>
      <c r="N554" s="87">
        <v>11287</v>
      </c>
      <c r="O554" s="102">
        <f t="shared" si="96"/>
        <v>0.56356870736245235</v>
      </c>
      <c r="P554" s="91">
        <f t="shared" si="97"/>
        <v>6361.0000000000009</v>
      </c>
      <c r="Q554" s="92">
        <f t="shared" si="98"/>
        <v>4.6763517320002929E-4</v>
      </c>
      <c r="R554" s="93">
        <f t="shared" si="99"/>
        <v>3.6887611284301111E-4</v>
      </c>
      <c r="S554" s="94">
        <f t="shared" si="100"/>
        <v>222317.97</v>
      </c>
      <c r="T554" s="95">
        <f t="shared" si="101"/>
        <v>60306.23</v>
      </c>
      <c r="U554" s="95">
        <f t="shared" si="102"/>
        <v>90459.34</v>
      </c>
      <c r="V554" s="95">
        <f t="shared" si="103"/>
        <v>82303.789999999994</v>
      </c>
      <c r="W554" s="96">
        <f t="shared" si="104"/>
        <v>455387.33</v>
      </c>
      <c r="X554" s="89"/>
      <c r="Y554" s="97">
        <f t="shared" si="105"/>
        <v>109137.91</v>
      </c>
      <c r="Z554" s="97">
        <f t="shared" si="106"/>
        <v>109137.91</v>
      </c>
      <c r="AA554" s="97">
        <f t="shared" si="107"/>
        <v>218275.82</v>
      </c>
    </row>
    <row r="555" spans="1:27" s="18" customFormat="1" ht="26.1" customHeight="1" x14ac:dyDescent="0.2">
      <c r="A555" s="85">
        <v>5195</v>
      </c>
      <c r="B555" s="85" t="s">
        <v>1064</v>
      </c>
      <c r="C555" s="85" t="s">
        <v>1065</v>
      </c>
      <c r="D555" s="85" t="s">
        <v>65</v>
      </c>
      <c r="E555" s="85" t="s">
        <v>240</v>
      </c>
      <c r="F555" s="85" t="s">
        <v>100</v>
      </c>
      <c r="G555" s="85">
        <v>675729</v>
      </c>
      <c r="H555" s="85">
        <v>1831192368</v>
      </c>
      <c r="I555" s="86" t="s">
        <v>67</v>
      </c>
      <c r="J555" s="85">
        <v>1028758</v>
      </c>
      <c r="K555" s="86" t="s">
        <v>111</v>
      </c>
      <c r="L555" s="86" t="s">
        <v>112</v>
      </c>
      <c r="M555" s="87">
        <v>11649</v>
      </c>
      <c r="N555" s="87">
        <v>18553</v>
      </c>
      <c r="O555" s="102">
        <f t="shared" si="96"/>
        <v>0.62787689322481544</v>
      </c>
      <c r="P555" s="91">
        <f t="shared" si="97"/>
        <v>11649</v>
      </c>
      <c r="Q555" s="92">
        <f t="shared" si="98"/>
        <v>8.5638769574078607E-4</v>
      </c>
      <c r="R555" s="93">
        <f t="shared" si="99"/>
        <v>6.7552866506968021E-4</v>
      </c>
      <c r="S555" s="94">
        <f t="shared" si="100"/>
        <v>407134.42</v>
      </c>
      <c r="T555" s="95">
        <f t="shared" si="101"/>
        <v>110439.75</v>
      </c>
      <c r="U555" s="95">
        <f t="shared" si="102"/>
        <v>165659.62</v>
      </c>
      <c r="V555" s="95">
        <f t="shared" si="103"/>
        <v>150724.23000000001</v>
      </c>
      <c r="W555" s="96">
        <f t="shared" si="104"/>
        <v>833958.02</v>
      </c>
      <c r="X555" s="89"/>
      <c r="Y555" s="97">
        <f t="shared" si="105"/>
        <v>199865.99</v>
      </c>
      <c r="Z555" s="97">
        <f t="shared" si="106"/>
        <v>199865.99</v>
      </c>
      <c r="AA555" s="97">
        <f t="shared" si="107"/>
        <v>399731.98</v>
      </c>
    </row>
    <row r="556" spans="1:27" s="18" customFormat="1" ht="26.1" customHeight="1" x14ac:dyDescent="0.2">
      <c r="A556" s="85">
        <v>5196</v>
      </c>
      <c r="B556" s="85" t="s">
        <v>1066</v>
      </c>
      <c r="C556" s="85" t="s">
        <v>85</v>
      </c>
      <c r="D556" s="85" t="s">
        <v>65</v>
      </c>
      <c r="E556" s="85" t="s">
        <v>76</v>
      </c>
      <c r="F556" s="85" t="s">
        <v>76</v>
      </c>
      <c r="G556" s="85">
        <v>455703</v>
      </c>
      <c r="H556" s="85">
        <v>1053511980</v>
      </c>
      <c r="I556" s="86" t="s">
        <v>67</v>
      </c>
      <c r="J556" s="85">
        <v>1015231</v>
      </c>
      <c r="K556" s="86" t="s">
        <v>72</v>
      </c>
      <c r="L556" s="86" t="s">
        <v>73</v>
      </c>
      <c r="M556" s="87">
        <v>22462</v>
      </c>
      <c r="N556" s="87">
        <v>32771</v>
      </c>
      <c r="O556" s="102">
        <f t="shared" si="96"/>
        <v>0.68542308748588687</v>
      </c>
      <c r="P556" s="91">
        <f t="shared" si="97"/>
        <v>22462</v>
      </c>
      <c r="Q556" s="92">
        <f t="shared" si="98"/>
        <v>1.6513160289921484E-3</v>
      </c>
      <c r="R556" s="93">
        <f t="shared" si="99"/>
        <v>1.3025774637132077E-3</v>
      </c>
      <c r="S556" s="94">
        <f t="shared" si="100"/>
        <v>785050.5</v>
      </c>
      <c r="T556" s="95">
        <f t="shared" si="101"/>
        <v>212953.7</v>
      </c>
      <c r="U556" s="95">
        <f t="shared" si="102"/>
        <v>319430.55</v>
      </c>
      <c r="V556" s="95">
        <f t="shared" si="103"/>
        <v>290631.62</v>
      </c>
      <c r="W556" s="96">
        <f t="shared" si="104"/>
        <v>1608066.37</v>
      </c>
      <c r="X556" s="89"/>
      <c r="Y556" s="97">
        <f t="shared" si="105"/>
        <v>385388.43</v>
      </c>
      <c r="Z556" s="97">
        <f t="shared" si="106"/>
        <v>385388.43</v>
      </c>
      <c r="AA556" s="97">
        <f t="shared" si="107"/>
        <v>770776.86</v>
      </c>
    </row>
    <row r="557" spans="1:27" s="18" customFormat="1" ht="26.1" customHeight="1" x14ac:dyDescent="0.2">
      <c r="A557" s="85">
        <v>5197</v>
      </c>
      <c r="B557" s="85" t="s">
        <v>1067</v>
      </c>
      <c r="C557" s="85" t="s">
        <v>119</v>
      </c>
      <c r="D557" s="85" t="s">
        <v>65</v>
      </c>
      <c r="E557" s="85" t="s">
        <v>103</v>
      </c>
      <c r="F557" s="85" t="s">
        <v>103</v>
      </c>
      <c r="G557" s="85">
        <v>675817</v>
      </c>
      <c r="H557" s="85">
        <v>1023407012</v>
      </c>
      <c r="I557" s="86" t="s">
        <v>67</v>
      </c>
      <c r="J557" s="85">
        <v>1026719</v>
      </c>
      <c r="K557" s="86" t="s">
        <v>68</v>
      </c>
      <c r="L557" s="86" t="s">
        <v>69</v>
      </c>
      <c r="M557" s="87">
        <v>35305</v>
      </c>
      <c r="N557" s="87">
        <v>46518</v>
      </c>
      <c r="O557" s="102">
        <f t="shared" si="96"/>
        <v>0.75895352336729871</v>
      </c>
      <c r="P557" s="91">
        <f t="shared" si="97"/>
        <v>35305</v>
      </c>
      <c r="Q557" s="92">
        <f t="shared" si="98"/>
        <v>2.5954818094367288E-3</v>
      </c>
      <c r="R557" s="93">
        <f t="shared" si="99"/>
        <v>2.0473465121714361E-3</v>
      </c>
      <c r="S557" s="94">
        <f t="shared" si="100"/>
        <v>1233915.4099999999</v>
      </c>
      <c r="T557" s="95">
        <f t="shared" si="101"/>
        <v>334713.31</v>
      </c>
      <c r="U557" s="95">
        <f t="shared" si="102"/>
        <v>502069.97</v>
      </c>
      <c r="V557" s="95">
        <f t="shared" si="103"/>
        <v>456804.8</v>
      </c>
      <c r="W557" s="96">
        <f t="shared" si="104"/>
        <v>2527503.4899999998</v>
      </c>
      <c r="X557" s="89"/>
      <c r="Y557" s="97">
        <f t="shared" si="105"/>
        <v>605740.29</v>
      </c>
      <c r="Z557" s="97">
        <f t="shared" si="106"/>
        <v>605740.29</v>
      </c>
      <c r="AA557" s="97">
        <f t="shared" si="107"/>
        <v>1211480.58</v>
      </c>
    </row>
    <row r="558" spans="1:27" s="18" customFormat="1" ht="26.1" customHeight="1" x14ac:dyDescent="0.2">
      <c r="A558" s="85">
        <v>5199</v>
      </c>
      <c r="B558" s="85" t="s">
        <v>1068</v>
      </c>
      <c r="C558" s="85" t="s">
        <v>239</v>
      </c>
      <c r="D558" s="85" t="s">
        <v>65</v>
      </c>
      <c r="E558" s="85" t="s">
        <v>693</v>
      </c>
      <c r="F558" s="85" t="s">
        <v>100</v>
      </c>
      <c r="G558" s="85">
        <v>675900</v>
      </c>
      <c r="H558" s="85">
        <v>1336190347</v>
      </c>
      <c r="I558" s="86" t="s">
        <v>67</v>
      </c>
      <c r="J558" s="85">
        <v>1028776</v>
      </c>
      <c r="K558" s="86" t="s">
        <v>87</v>
      </c>
      <c r="L558" s="86" t="s">
        <v>88</v>
      </c>
      <c r="M558" s="87">
        <v>13679</v>
      </c>
      <c r="N558" s="87">
        <v>22355</v>
      </c>
      <c r="O558" s="102">
        <f t="shared" si="96"/>
        <v>0.61189890404831138</v>
      </c>
      <c r="P558" s="91">
        <f t="shared" si="97"/>
        <v>13679</v>
      </c>
      <c r="Q558" s="92">
        <f t="shared" si="98"/>
        <v>1.0056251429340041E-3</v>
      </c>
      <c r="R558" s="93">
        <f t="shared" si="99"/>
        <v>7.9324891488438101E-4</v>
      </c>
      <c r="S558" s="94">
        <f t="shared" si="100"/>
        <v>478083.24</v>
      </c>
      <c r="T558" s="95">
        <f t="shared" si="101"/>
        <v>129685.41</v>
      </c>
      <c r="U558" s="95">
        <f t="shared" si="102"/>
        <v>194528.11</v>
      </c>
      <c r="V558" s="95">
        <f t="shared" si="103"/>
        <v>176990.03</v>
      </c>
      <c r="W558" s="96">
        <f t="shared" si="104"/>
        <v>979286.79</v>
      </c>
      <c r="X558" s="89"/>
      <c r="Y558" s="97">
        <f t="shared" si="105"/>
        <v>234695.41</v>
      </c>
      <c r="Z558" s="97">
        <f t="shared" si="106"/>
        <v>234695.41</v>
      </c>
      <c r="AA558" s="97">
        <f t="shared" si="107"/>
        <v>469390.82</v>
      </c>
    </row>
    <row r="559" spans="1:27" s="18" customFormat="1" ht="26.1" customHeight="1" x14ac:dyDescent="0.2">
      <c r="A559" s="85">
        <v>5201</v>
      </c>
      <c r="B559" s="85" t="s">
        <v>1069</v>
      </c>
      <c r="C559" s="85" t="s">
        <v>239</v>
      </c>
      <c r="D559" s="85" t="s">
        <v>65</v>
      </c>
      <c r="E559" s="85" t="s">
        <v>897</v>
      </c>
      <c r="F559" s="85" t="s">
        <v>155</v>
      </c>
      <c r="G559" s="85">
        <v>675220</v>
      </c>
      <c r="H559" s="85">
        <v>1447200118</v>
      </c>
      <c r="I559" s="86" t="s">
        <v>67</v>
      </c>
      <c r="J559" s="85">
        <v>1028811</v>
      </c>
      <c r="K559" s="86" t="s">
        <v>87</v>
      </c>
      <c r="L559" s="86" t="s">
        <v>88</v>
      </c>
      <c r="M559" s="87">
        <v>15802</v>
      </c>
      <c r="N559" s="87">
        <v>25426</v>
      </c>
      <c r="O559" s="102">
        <f t="shared" si="96"/>
        <v>0.62148981357665378</v>
      </c>
      <c r="P559" s="91">
        <f t="shared" si="97"/>
        <v>15801.999999999998</v>
      </c>
      <c r="Q559" s="92">
        <f t="shared" si="98"/>
        <v>1.1616995766242511E-3</v>
      </c>
      <c r="R559" s="93">
        <f t="shared" si="99"/>
        <v>9.1636225988763712E-4</v>
      </c>
      <c r="S559" s="94">
        <f t="shared" si="100"/>
        <v>552282.43000000005</v>
      </c>
      <c r="T559" s="95">
        <f t="shared" si="101"/>
        <v>149812.76999999999</v>
      </c>
      <c r="U559" s="95">
        <f t="shared" si="102"/>
        <v>224719.15</v>
      </c>
      <c r="V559" s="95">
        <f t="shared" si="103"/>
        <v>204459.13</v>
      </c>
      <c r="W559" s="96">
        <f t="shared" si="104"/>
        <v>1131273.48</v>
      </c>
      <c r="X559" s="89"/>
      <c r="Y559" s="97">
        <f t="shared" si="105"/>
        <v>271120.46999999997</v>
      </c>
      <c r="Z559" s="97">
        <f t="shared" si="106"/>
        <v>271120.46999999997</v>
      </c>
      <c r="AA559" s="97">
        <f t="shared" si="107"/>
        <v>542240.93999999994</v>
      </c>
    </row>
    <row r="560" spans="1:27" s="18" customFormat="1" ht="26.1" customHeight="1" x14ac:dyDescent="0.2">
      <c r="A560" s="85">
        <v>5202</v>
      </c>
      <c r="B560" s="85" t="s">
        <v>1070</v>
      </c>
      <c r="C560" s="85" t="s">
        <v>83</v>
      </c>
      <c r="D560" s="85" t="s">
        <v>65</v>
      </c>
      <c r="E560" s="85" t="s">
        <v>321</v>
      </c>
      <c r="F560" s="85" t="s">
        <v>103</v>
      </c>
      <c r="G560" s="85">
        <v>455412</v>
      </c>
      <c r="H560" s="85">
        <v>1639468473</v>
      </c>
      <c r="I560" s="86" t="s">
        <v>67</v>
      </c>
      <c r="J560" s="85">
        <v>1019424</v>
      </c>
      <c r="K560" s="86" t="s">
        <v>72</v>
      </c>
      <c r="L560" s="86" t="s">
        <v>73</v>
      </c>
      <c r="M560" s="87">
        <v>20620</v>
      </c>
      <c r="N560" s="87">
        <v>34515</v>
      </c>
      <c r="O560" s="102">
        <f t="shared" si="96"/>
        <v>0.59742141098073298</v>
      </c>
      <c r="P560" s="91">
        <f t="shared" si="97"/>
        <v>20620</v>
      </c>
      <c r="Q560" s="92">
        <f t="shared" si="98"/>
        <v>1.515899586760667E-3</v>
      </c>
      <c r="R560" s="93">
        <f t="shared" si="99"/>
        <v>1.1957593848173067E-3</v>
      </c>
      <c r="S560" s="94">
        <f t="shared" si="100"/>
        <v>720672.31</v>
      </c>
      <c r="T560" s="95">
        <f t="shared" si="101"/>
        <v>195490.4</v>
      </c>
      <c r="U560" s="95">
        <f t="shared" si="102"/>
        <v>293235.59999999998</v>
      </c>
      <c r="V560" s="95">
        <f t="shared" si="103"/>
        <v>266798.33</v>
      </c>
      <c r="W560" s="96">
        <f t="shared" si="104"/>
        <v>1476196.6400000001</v>
      </c>
      <c r="X560" s="89"/>
      <c r="Y560" s="97">
        <f t="shared" si="105"/>
        <v>353784.59</v>
      </c>
      <c r="Z560" s="97">
        <f t="shared" si="106"/>
        <v>353784.59</v>
      </c>
      <c r="AA560" s="97">
        <f t="shared" si="107"/>
        <v>707569.18</v>
      </c>
    </row>
    <row r="561" spans="1:27" s="18" customFormat="1" ht="26.1" customHeight="1" x14ac:dyDescent="0.2">
      <c r="A561" s="85">
        <v>5203</v>
      </c>
      <c r="B561" s="85" t="s">
        <v>1071</v>
      </c>
      <c r="C561" s="85" t="s">
        <v>146</v>
      </c>
      <c r="D561" s="85" t="s">
        <v>65</v>
      </c>
      <c r="E561" s="85" t="s">
        <v>932</v>
      </c>
      <c r="F561" s="85" t="s">
        <v>76</v>
      </c>
      <c r="G561" s="85">
        <v>455876</v>
      </c>
      <c r="H561" s="85">
        <v>1073536041</v>
      </c>
      <c r="I561" s="86" t="s">
        <v>67</v>
      </c>
      <c r="J561" s="85">
        <v>1026005</v>
      </c>
      <c r="K561" s="86" t="s">
        <v>68</v>
      </c>
      <c r="L561" s="86" t="s">
        <v>69</v>
      </c>
      <c r="M561" s="87">
        <v>38325</v>
      </c>
      <c r="N561" s="87">
        <v>56688</v>
      </c>
      <c r="O561" s="102">
        <f t="shared" si="96"/>
        <v>0.6760690093141406</v>
      </c>
      <c r="P561" s="91">
        <f t="shared" si="97"/>
        <v>38325</v>
      </c>
      <c r="Q561" s="92">
        <f t="shared" si="98"/>
        <v>2.81750008063058E-3</v>
      </c>
      <c r="R561" s="93">
        <f t="shared" si="99"/>
        <v>2.2224771301223704E-3</v>
      </c>
      <c r="S561" s="94">
        <f t="shared" si="100"/>
        <v>1339464.8999999999</v>
      </c>
      <c r="T561" s="95">
        <f t="shared" si="101"/>
        <v>363344.79</v>
      </c>
      <c r="U561" s="95">
        <f t="shared" si="102"/>
        <v>545017.18000000005</v>
      </c>
      <c r="V561" s="95">
        <f t="shared" si="103"/>
        <v>495880.01</v>
      </c>
      <c r="W561" s="96">
        <f t="shared" si="104"/>
        <v>2743706.88</v>
      </c>
      <c r="X561" s="89"/>
      <c r="Y561" s="97">
        <f t="shared" si="105"/>
        <v>657555.49</v>
      </c>
      <c r="Z561" s="97">
        <f t="shared" si="106"/>
        <v>657555.49</v>
      </c>
      <c r="AA561" s="97">
        <f t="shared" si="107"/>
        <v>1315110.98</v>
      </c>
    </row>
    <row r="562" spans="1:27" s="18" customFormat="1" ht="26.1" customHeight="1" x14ac:dyDescent="0.2">
      <c r="A562" s="85">
        <v>5204</v>
      </c>
      <c r="B562" s="85" t="s">
        <v>1072</v>
      </c>
      <c r="C562" s="85" t="s">
        <v>119</v>
      </c>
      <c r="D562" s="85" t="s">
        <v>65</v>
      </c>
      <c r="E562" s="85" t="s">
        <v>103</v>
      </c>
      <c r="F562" s="85" t="s">
        <v>103</v>
      </c>
      <c r="G562" s="85">
        <v>455592</v>
      </c>
      <c r="H562" s="85">
        <v>1235528894</v>
      </c>
      <c r="I562" s="86" t="s">
        <v>67</v>
      </c>
      <c r="J562" s="85">
        <v>1026706</v>
      </c>
      <c r="K562" s="86" t="s">
        <v>68</v>
      </c>
      <c r="L562" s="86" t="s">
        <v>69</v>
      </c>
      <c r="M562" s="87">
        <v>53921</v>
      </c>
      <c r="N562" s="87">
        <v>67697</v>
      </c>
      <c r="O562" s="102">
        <f t="shared" si="96"/>
        <v>0.79650501499327886</v>
      </c>
      <c r="P562" s="91">
        <f t="shared" si="97"/>
        <v>53921</v>
      </c>
      <c r="Q562" s="92">
        <f t="shared" si="98"/>
        <v>3.9640553645839925E-3</v>
      </c>
      <c r="R562" s="93">
        <f t="shared" si="99"/>
        <v>3.1268933942160035E-3</v>
      </c>
      <c r="S562" s="94">
        <f t="shared" si="100"/>
        <v>1884547.6</v>
      </c>
      <c r="T562" s="95">
        <f t="shared" si="101"/>
        <v>511204.54</v>
      </c>
      <c r="U562" s="95">
        <f t="shared" si="102"/>
        <v>766806.82</v>
      </c>
      <c r="V562" s="95">
        <f t="shared" si="103"/>
        <v>697673.74</v>
      </c>
      <c r="W562" s="96">
        <f t="shared" si="104"/>
        <v>3860232.7</v>
      </c>
      <c r="X562" s="89"/>
      <c r="Y562" s="97">
        <f t="shared" si="105"/>
        <v>925141.55</v>
      </c>
      <c r="Z562" s="97">
        <f t="shared" si="106"/>
        <v>925141.55</v>
      </c>
      <c r="AA562" s="97">
        <f t="shared" si="107"/>
        <v>1850283.1</v>
      </c>
    </row>
    <row r="563" spans="1:27" s="18" customFormat="1" ht="26.1" customHeight="1" x14ac:dyDescent="0.2">
      <c r="A563" s="85">
        <v>5205</v>
      </c>
      <c r="B563" s="85" t="s">
        <v>1073</v>
      </c>
      <c r="C563" s="85" t="s">
        <v>90</v>
      </c>
      <c r="D563" s="85" t="s">
        <v>65</v>
      </c>
      <c r="E563" s="85" t="s">
        <v>801</v>
      </c>
      <c r="F563" s="85" t="s">
        <v>135</v>
      </c>
      <c r="G563" s="85">
        <v>675980</v>
      </c>
      <c r="H563" s="85">
        <v>1518423656</v>
      </c>
      <c r="I563" s="86" t="s">
        <v>67</v>
      </c>
      <c r="J563" s="85">
        <v>1030424</v>
      </c>
      <c r="K563" s="86" t="s">
        <v>87</v>
      </c>
      <c r="L563" s="86" t="s">
        <v>88</v>
      </c>
      <c r="M563" s="108">
        <f>2053+9685</f>
        <v>11738</v>
      </c>
      <c r="N563" s="108">
        <v>17244</v>
      </c>
      <c r="O563" s="102">
        <f t="shared" si="96"/>
        <v>0.68070053351890514</v>
      </c>
      <c r="P563" s="91">
        <f t="shared" si="97"/>
        <v>11737.999999999998</v>
      </c>
      <c r="Q563" s="92">
        <f t="shared" si="98"/>
        <v>8.6293061830245907E-4</v>
      </c>
      <c r="R563" s="93">
        <f t="shared" si="99"/>
        <v>6.8068979917485656E-4</v>
      </c>
      <c r="S563" s="94">
        <f t="shared" si="100"/>
        <v>410244.98</v>
      </c>
      <c r="T563" s="95">
        <f t="shared" si="101"/>
        <v>111283.52</v>
      </c>
      <c r="U563" s="95">
        <f t="shared" si="102"/>
        <v>166925.29</v>
      </c>
      <c r="V563" s="95">
        <f t="shared" si="103"/>
        <v>151875.79</v>
      </c>
      <c r="W563" s="96">
        <f t="shared" si="104"/>
        <v>840329.58000000007</v>
      </c>
      <c r="X563" s="89"/>
      <c r="Y563" s="97">
        <f t="shared" si="105"/>
        <v>201392.99</v>
      </c>
      <c r="Z563" s="97">
        <f t="shared" si="106"/>
        <v>201392.99</v>
      </c>
      <c r="AA563" s="97">
        <f t="shared" si="107"/>
        <v>402785.98</v>
      </c>
    </row>
    <row r="564" spans="1:27" s="18" customFormat="1" ht="26.1" customHeight="1" x14ac:dyDescent="0.2">
      <c r="A564" s="85">
        <v>5206</v>
      </c>
      <c r="B564" s="85" t="s">
        <v>1074</v>
      </c>
      <c r="C564" s="85" t="s">
        <v>109</v>
      </c>
      <c r="D564" s="85" t="s">
        <v>65</v>
      </c>
      <c r="E564" s="85" t="s">
        <v>86</v>
      </c>
      <c r="F564" s="85" t="s">
        <v>86</v>
      </c>
      <c r="G564" s="85">
        <v>455652</v>
      </c>
      <c r="H564" s="85">
        <v>1295856870</v>
      </c>
      <c r="I564" s="86" t="s">
        <v>67</v>
      </c>
      <c r="J564" s="85">
        <v>1028684</v>
      </c>
      <c r="K564" s="86" t="s">
        <v>111</v>
      </c>
      <c r="L564" s="86" t="s">
        <v>112</v>
      </c>
      <c r="M564" s="87">
        <v>17649</v>
      </c>
      <c r="N564" s="87">
        <v>36261</v>
      </c>
      <c r="O564" s="102">
        <f t="shared" si="96"/>
        <v>0.48672127078679572</v>
      </c>
      <c r="P564" s="91">
        <f t="shared" si="97"/>
        <v>17649</v>
      </c>
      <c r="Q564" s="92">
        <f t="shared" si="98"/>
        <v>1.2974835987749277E-3</v>
      </c>
      <c r="R564" s="93">
        <f t="shared" si="99"/>
        <v>1.0234702901377615E-3</v>
      </c>
      <c r="S564" s="94">
        <f t="shared" si="100"/>
        <v>616835.38</v>
      </c>
      <c r="T564" s="95">
        <f t="shared" si="101"/>
        <v>167323.47</v>
      </c>
      <c r="U564" s="95">
        <f t="shared" si="102"/>
        <v>250985.21</v>
      </c>
      <c r="V564" s="95">
        <f t="shared" si="103"/>
        <v>228357.11</v>
      </c>
      <c r="W564" s="96">
        <f t="shared" si="104"/>
        <v>1263501.17</v>
      </c>
      <c r="X564" s="89"/>
      <c r="Y564" s="97">
        <f t="shared" si="105"/>
        <v>302810.09999999998</v>
      </c>
      <c r="Z564" s="97">
        <f t="shared" si="106"/>
        <v>302810.09999999998</v>
      </c>
      <c r="AA564" s="97">
        <f t="shared" si="107"/>
        <v>605620.19999999995</v>
      </c>
    </row>
    <row r="565" spans="1:27" s="18" customFormat="1" ht="26.1" customHeight="1" x14ac:dyDescent="0.2">
      <c r="A565" s="85">
        <v>5207</v>
      </c>
      <c r="B565" s="85" t="s">
        <v>1075</v>
      </c>
      <c r="C565" s="85" t="s">
        <v>109</v>
      </c>
      <c r="D565" s="85" t="s">
        <v>65</v>
      </c>
      <c r="E565" s="85" t="s">
        <v>86</v>
      </c>
      <c r="F565" s="85" t="s">
        <v>86</v>
      </c>
      <c r="G565" s="85">
        <v>455804</v>
      </c>
      <c r="H565" s="85">
        <v>1669593257</v>
      </c>
      <c r="I565" s="86" t="s">
        <v>67</v>
      </c>
      <c r="J565" s="85">
        <v>1026666</v>
      </c>
      <c r="K565" s="86" t="s">
        <v>111</v>
      </c>
      <c r="L565" s="86" t="s">
        <v>112</v>
      </c>
      <c r="M565" s="87">
        <v>16412</v>
      </c>
      <c r="N565" s="87">
        <v>23647</v>
      </c>
      <c r="O565" s="102">
        <f t="shared" si="96"/>
        <v>0.69404152746648629</v>
      </c>
      <c r="P565" s="91">
        <f t="shared" si="97"/>
        <v>16412</v>
      </c>
      <c r="Q565" s="92">
        <f t="shared" si="98"/>
        <v>1.2065443267660556E-3</v>
      </c>
      <c r="R565" s="93">
        <f t="shared" si="99"/>
        <v>9.5173632510289221E-4</v>
      </c>
      <c r="S565" s="94">
        <f t="shared" si="100"/>
        <v>573602.03</v>
      </c>
      <c r="T565" s="95">
        <f t="shared" si="101"/>
        <v>155595.95000000001</v>
      </c>
      <c r="U565" s="95">
        <f t="shared" si="102"/>
        <v>233393.92000000001</v>
      </c>
      <c r="V565" s="95">
        <f t="shared" si="103"/>
        <v>212351.8</v>
      </c>
      <c r="W565" s="96">
        <f t="shared" si="104"/>
        <v>1174943.7</v>
      </c>
      <c r="X565" s="89"/>
      <c r="Y565" s="97">
        <f t="shared" si="105"/>
        <v>281586.45</v>
      </c>
      <c r="Z565" s="97">
        <f t="shared" si="106"/>
        <v>281586.45</v>
      </c>
      <c r="AA565" s="97">
        <f t="shared" si="107"/>
        <v>563172.9</v>
      </c>
    </row>
    <row r="566" spans="1:27" s="18" customFormat="1" ht="26.1" customHeight="1" x14ac:dyDescent="0.2">
      <c r="A566" s="85">
        <v>5208</v>
      </c>
      <c r="B566" s="85" t="s">
        <v>1076</v>
      </c>
      <c r="C566" s="85" t="s">
        <v>85</v>
      </c>
      <c r="D566" s="85" t="s">
        <v>65</v>
      </c>
      <c r="E566" s="85" t="s">
        <v>76</v>
      </c>
      <c r="F566" s="85" t="s">
        <v>76</v>
      </c>
      <c r="G566" s="85">
        <v>455725</v>
      </c>
      <c r="H566" s="85">
        <v>1114126612</v>
      </c>
      <c r="I566" s="86" t="s">
        <v>67</v>
      </c>
      <c r="J566" s="85">
        <v>1030506</v>
      </c>
      <c r="K566" s="86" t="s">
        <v>87</v>
      </c>
      <c r="L566" s="86" t="s">
        <v>88</v>
      </c>
      <c r="M566" s="87">
        <v>23491</v>
      </c>
      <c r="N566" s="87">
        <v>30230</v>
      </c>
      <c r="O566" s="102">
        <f t="shared" si="96"/>
        <v>0.77707575256367845</v>
      </c>
      <c r="P566" s="91">
        <f t="shared" si="97"/>
        <v>23491.000000000004</v>
      </c>
      <c r="Q566" s="92">
        <f t="shared" si="98"/>
        <v>1.7269639763625041E-3</v>
      </c>
      <c r="R566" s="93">
        <f t="shared" si="99"/>
        <v>1.3622494524123839E-3</v>
      </c>
      <c r="S566" s="94">
        <f t="shared" si="100"/>
        <v>821014.22</v>
      </c>
      <c r="T566" s="95">
        <f t="shared" si="101"/>
        <v>222709.26</v>
      </c>
      <c r="U566" s="95">
        <f t="shared" si="102"/>
        <v>334063.89</v>
      </c>
      <c r="V566" s="95">
        <f t="shared" si="103"/>
        <v>303945.65999999997</v>
      </c>
      <c r="W566" s="96">
        <f t="shared" si="104"/>
        <v>1681733.03</v>
      </c>
      <c r="X566" s="89"/>
      <c r="Y566" s="97">
        <f t="shared" si="105"/>
        <v>403043.34</v>
      </c>
      <c r="Z566" s="97">
        <f t="shared" si="106"/>
        <v>403043.34</v>
      </c>
      <c r="AA566" s="97">
        <f t="shared" si="107"/>
        <v>806086.68</v>
      </c>
    </row>
    <row r="567" spans="1:27" s="18" customFormat="1" ht="26.1" customHeight="1" x14ac:dyDescent="0.2">
      <c r="A567" s="85">
        <v>5211</v>
      </c>
      <c r="B567" s="85" t="s">
        <v>1077</v>
      </c>
      <c r="C567" s="85" t="s">
        <v>109</v>
      </c>
      <c r="D567" s="85" t="s">
        <v>65</v>
      </c>
      <c r="E567" s="85" t="s">
        <v>86</v>
      </c>
      <c r="F567" s="85" t="s">
        <v>86</v>
      </c>
      <c r="G567" s="85">
        <v>455689</v>
      </c>
      <c r="H567" s="85">
        <v>1992799886</v>
      </c>
      <c r="I567" s="86" t="s">
        <v>67</v>
      </c>
      <c r="J567" s="85">
        <v>1028848</v>
      </c>
      <c r="K567" s="86" t="s">
        <v>111</v>
      </c>
      <c r="L567" s="86" t="s">
        <v>112</v>
      </c>
      <c r="M567" s="87">
        <v>20656</v>
      </c>
      <c r="N567" s="87">
        <v>28621</v>
      </c>
      <c r="O567" s="102">
        <f t="shared" si="96"/>
        <v>0.72170783690297335</v>
      </c>
      <c r="P567" s="91">
        <f t="shared" si="97"/>
        <v>20656</v>
      </c>
      <c r="Q567" s="92">
        <f t="shared" si="98"/>
        <v>1.5185461621788719E-3</v>
      </c>
      <c r="R567" s="93">
        <f t="shared" si="99"/>
        <v>1.1978470345677152E-3</v>
      </c>
      <c r="S567" s="94">
        <f t="shared" si="100"/>
        <v>721930.51</v>
      </c>
      <c r="T567" s="95">
        <f t="shared" si="101"/>
        <v>195831.7</v>
      </c>
      <c r="U567" s="95">
        <f t="shared" si="102"/>
        <v>293747.55</v>
      </c>
      <c r="V567" s="95">
        <f t="shared" si="103"/>
        <v>267264.12</v>
      </c>
      <c r="W567" s="96">
        <f t="shared" si="104"/>
        <v>1478773.88</v>
      </c>
      <c r="X567" s="89"/>
      <c r="Y567" s="97">
        <f t="shared" si="105"/>
        <v>354402.25</v>
      </c>
      <c r="Z567" s="97">
        <f t="shared" si="106"/>
        <v>354402.25</v>
      </c>
      <c r="AA567" s="97">
        <f t="shared" si="107"/>
        <v>708804.5</v>
      </c>
    </row>
    <row r="568" spans="1:27" s="18" customFormat="1" ht="26.1" customHeight="1" x14ac:dyDescent="0.2">
      <c r="A568" s="85">
        <v>5212</v>
      </c>
      <c r="B568" s="85" t="s">
        <v>1078</v>
      </c>
      <c r="C568" s="85" t="s">
        <v>124</v>
      </c>
      <c r="D568" s="85" t="s">
        <v>65</v>
      </c>
      <c r="E568" s="85" t="s">
        <v>120</v>
      </c>
      <c r="F568" s="85" t="s">
        <v>92</v>
      </c>
      <c r="G568" s="85">
        <v>455670</v>
      </c>
      <c r="H568" s="85">
        <v>163955682</v>
      </c>
      <c r="I568" s="86" t="s">
        <v>67</v>
      </c>
      <c r="J568" s="85">
        <v>1026996</v>
      </c>
      <c r="K568" s="86" t="s">
        <v>72</v>
      </c>
      <c r="L568" s="86" t="s">
        <v>73</v>
      </c>
      <c r="M568" s="87">
        <v>10318</v>
      </c>
      <c r="N568" s="87">
        <v>23825</v>
      </c>
      <c r="O568" s="102">
        <f t="shared" si="96"/>
        <v>0.43307450157397692</v>
      </c>
      <c r="P568" s="91">
        <f t="shared" si="97"/>
        <v>10318</v>
      </c>
      <c r="Q568" s="92">
        <f t="shared" si="98"/>
        <v>7.5853792125104571E-4</v>
      </c>
      <c r="R568" s="93">
        <f t="shared" si="99"/>
        <v>5.9834361457541073E-4</v>
      </c>
      <c r="S568" s="94">
        <f t="shared" si="100"/>
        <v>360615.75</v>
      </c>
      <c r="T568" s="95">
        <f t="shared" si="101"/>
        <v>97821.04</v>
      </c>
      <c r="U568" s="95">
        <f t="shared" si="102"/>
        <v>146731.57</v>
      </c>
      <c r="V568" s="95">
        <f t="shared" si="103"/>
        <v>133502.67000000001</v>
      </c>
      <c r="W568" s="96">
        <f t="shared" si="104"/>
        <v>738671.03</v>
      </c>
      <c r="X568" s="89"/>
      <c r="Y568" s="97">
        <f t="shared" si="105"/>
        <v>177029.55</v>
      </c>
      <c r="Z568" s="97">
        <f t="shared" si="106"/>
        <v>177029.55</v>
      </c>
      <c r="AA568" s="97">
        <f t="shared" si="107"/>
        <v>354059.1</v>
      </c>
    </row>
    <row r="569" spans="1:27" s="18" customFormat="1" ht="26.1" customHeight="1" x14ac:dyDescent="0.2">
      <c r="A569" s="85">
        <v>5213</v>
      </c>
      <c r="B569" s="85" t="s">
        <v>1079</v>
      </c>
      <c r="C569" s="85" t="s">
        <v>584</v>
      </c>
      <c r="D569" s="85" t="s">
        <v>65</v>
      </c>
      <c r="E569" s="85" t="s">
        <v>99</v>
      </c>
      <c r="F569" s="85" t="s">
        <v>100</v>
      </c>
      <c r="G569" s="85">
        <v>675563</v>
      </c>
      <c r="H569" s="85">
        <v>1073900882</v>
      </c>
      <c r="I569" s="86" t="s">
        <v>67</v>
      </c>
      <c r="J569" s="85">
        <v>1028694</v>
      </c>
      <c r="K569" s="86" t="s">
        <v>87</v>
      </c>
      <c r="L569" s="86" t="s">
        <v>88</v>
      </c>
      <c r="M569" s="87">
        <v>13297</v>
      </c>
      <c r="N569" s="87">
        <v>22821</v>
      </c>
      <c r="O569" s="102">
        <f t="shared" si="96"/>
        <v>0.58266508917225368</v>
      </c>
      <c r="P569" s="91">
        <f t="shared" si="97"/>
        <v>13297</v>
      </c>
      <c r="Q569" s="92">
        <f t="shared" si="98"/>
        <v>9.7754203710749706E-4</v>
      </c>
      <c r="R569" s="93">
        <f t="shared" si="99"/>
        <v>7.7109663142171318E-4</v>
      </c>
      <c r="S569" s="94">
        <f t="shared" si="100"/>
        <v>464732.28</v>
      </c>
      <c r="T569" s="95">
        <f t="shared" si="101"/>
        <v>126063.81</v>
      </c>
      <c r="U569" s="95">
        <f t="shared" si="102"/>
        <v>189095.72</v>
      </c>
      <c r="V569" s="95">
        <f t="shared" si="103"/>
        <v>172047.4</v>
      </c>
      <c r="W569" s="96">
        <f t="shared" si="104"/>
        <v>951939.21000000008</v>
      </c>
      <c r="X569" s="89"/>
      <c r="Y569" s="97">
        <f t="shared" si="105"/>
        <v>228141.3</v>
      </c>
      <c r="Z569" s="97">
        <f t="shared" si="106"/>
        <v>228141.3</v>
      </c>
      <c r="AA569" s="97">
        <f t="shared" si="107"/>
        <v>456282.6</v>
      </c>
    </row>
    <row r="570" spans="1:27" s="18" customFormat="1" ht="26.1" customHeight="1" x14ac:dyDescent="0.2">
      <c r="A570" s="85">
        <v>5214</v>
      </c>
      <c r="B570" s="85" t="s">
        <v>1080</v>
      </c>
      <c r="C570" s="85" t="s">
        <v>1081</v>
      </c>
      <c r="D570" s="85" t="s">
        <v>106</v>
      </c>
      <c r="E570" s="85" t="s">
        <v>182</v>
      </c>
      <c r="F570" s="85" t="s">
        <v>182</v>
      </c>
      <c r="G570" s="85">
        <v>455687</v>
      </c>
      <c r="H570" s="85">
        <v>1518359785</v>
      </c>
      <c r="I570" s="86" t="s">
        <v>67</v>
      </c>
      <c r="J570" s="85">
        <v>1026800</v>
      </c>
      <c r="K570" s="86" t="s">
        <v>72</v>
      </c>
      <c r="L570" s="86" t="s">
        <v>73</v>
      </c>
      <c r="M570" s="87">
        <v>16829</v>
      </c>
      <c r="N570" s="87">
        <v>25495</v>
      </c>
      <c r="O570" s="102">
        <f t="shared" si="96"/>
        <v>0.6600902137674054</v>
      </c>
      <c r="P570" s="91">
        <f t="shared" si="97"/>
        <v>16829</v>
      </c>
      <c r="Q570" s="92">
        <f t="shared" si="98"/>
        <v>0</v>
      </c>
      <c r="R570" s="93">
        <f t="shared" si="99"/>
        <v>9.7591826804512385E-4</v>
      </c>
      <c r="S570" s="94">
        <f t="shared" si="100"/>
        <v>0</v>
      </c>
      <c r="T570" s="95">
        <f t="shared" si="101"/>
        <v>159549.35999999999</v>
      </c>
      <c r="U570" s="95">
        <f t="shared" si="102"/>
        <v>239324.05</v>
      </c>
      <c r="V570" s="95">
        <f t="shared" si="103"/>
        <v>0</v>
      </c>
      <c r="W570" s="96">
        <f t="shared" si="104"/>
        <v>398873.41</v>
      </c>
      <c r="X570" s="89"/>
      <c r="Y570" s="97">
        <f t="shared" si="105"/>
        <v>0</v>
      </c>
      <c r="Z570" s="97">
        <f t="shared" si="106"/>
        <v>0</v>
      </c>
      <c r="AA570" s="97">
        <f t="shared" si="107"/>
        <v>0</v>
      </c>
    </row>
    <row r="571" spans="1:27" s="18" customFormat="1" ht="26.1" customHeight="1" x14ac:dyDescent="0.2">
      <c r="A571" s="85">
        <v>5215</v>
      </c>
      <c r="B571" s="85" t="s">
        <v>1082</v>
      </c>
      <c r="C571" s="85" t="s">
        <v>334</v>
      </c>
      <c r="D571" s="85" t="s">
        <v>65</v>
      </c>
      <c r="E571" s="85" t="s">
        <v>427</v>
      </c>
      <c r="F571" s="85" t="s">
        <v>100</v>
      </c>
      <c r="G571" s="85">
        <v>455673</v>
      </c>
      <c r="H571" s="85">
        <v>1043976400</v>
      </c>
      <c r="I571" s="86" t="s">
        <v>67</v>
      </c>
      <c r="J571" s="85">
        <v>1025483</v>
      </c>
      <c r="K571" s="86" t="s">
        <v>72</v>
      </c>
      <c r="L571" s="86" t="s">
        <v>73</v>
      </c>
      <c r="M571" s="87">
        <v>18823</v>
      </c>
      <c r="N571" s="87">
        <v>32548</v>
      </c>
      <c r="O571" s="102">
        <f t="shared" si="96"/>
        <v>0.57831510384662654</v>
      </c>
      <c r="P571" s="91">
        <f t="shared" si="97"/>
        <v>18823</v>
      </c>
      <c r="Q571" s="92">
        <f t="shared" si="98"/>
        <v>1.3837913638019416E-3</v>
      </c>
      <c r="R571" s="93">
        <f t="shared" si="99"/>
        <v>1.0915508681094163E-3</v>
      </c>
      <c r="S571" s="94">
        <f t="shared" si="100"/>
        <v>657866.87</v>
      </c>
      <c r="T571" s="95">
        <f t="shared" si="101"/>
        <v>178453.72</v>
      </c>
      <c r="U571" s="95">
        <f t="shared" si="102"/>
        <v>267680.58</v>
      </c>
      <c r="V571" s="95">
        <f t="shared" si="103"/>
        <v>243547.28</v>
      </c>
      <c r="W571" s="96">
        <f t="shared" si="104"/>
        <v>1347548.45</v>
      </c>
      <c r="X571" s="89"/>
      <c r="Y571" s="97">
        <f t="shared" si="105"/>
        <v>322952.83</v>
      </c>
      <c r="Z571" s="97">
        <f t="shared" si="106"/>
        <v>322952.83</v>
      </c>
      <c r="AA571" s="97">
        <f t="shared" si="107"/>
        <v>645905.66</v>
      </c>
    </row>
    <row r="572" spans="1:27" s="18" customFormat="1" ht="26.1" customHeight="1" x14ac:dyDescent="0.2">
      <c r="A572" s="85">
        <v>5216</v>
      </c>
      <c r="B572" s="85" t="s">
        <v>1083</v>
      </c>
      <c r="C572" s="85" t="s">
        <v>71</v>
      </c>
      <c r="D572" s="85" t="s">
        <v>65</v>
      </c>
      <c r="E572" s="85" t="s">
        <v>1031</v>
      </c>
      <c r="F572" s="85" t="s">
        <v>92</v>
      </c>
      <c r="G572" s="85">
        <v>675897</v>
      </c>
      <c r="H572" s="85">
        <v>1417130212</v>
      </c>
      <c r="I572" s="86" t="s">
        <v>67</v>
      </c>
      <c r="J572" s="85">
        <v>1015690</v>
      </c>
      <c r="K572" s="86" t="s">
        <v>68</v>
      </c>
      <c r="L572" s="86" t="s">
        <v>69</v>
      </c>
      <c r="M572" s="87">
        <v>11663</v>
      </c>
      <c r="N572" s="87">
        <v>18682</v>
      </c>
      <c r="O572" s="102">
        <f t="shared" si="96"/>
        <v>0.62429076116047533</v>
      </c>
      <c r="P572" s="91">
        <f t="shared" si="97"/>
        <v>11663</v>
      </c>
      <c r="Q572" s="92">
        <f t="shared" si="98"/>
        <v>8.574169195145325E-4</v>
      </c>
      <c r="R572" s="93">
        <f t="shared" si="99"/>
        <v>6.7634052886150569E-4</v>
      </c>
      <c r="S572" s="94">
        <f t="shared" si="100"/>
        <v>407623.72</v>
      </c>
      <c r="T572" s="95">
        <f t="shared" si="101"/>
        <v>110572.48</v>
      </c>
      <c r="U572" s="95">
        <f t="shared" si="102"/>
        <v>165858.72</v>
      </c>
      <c r="V572" s="95">
        <f t="shared" si="103"/>
        <v>150905.38</v>
      </c>
      <c r="W572" s="96">
        <f t="shared" si="104"/>
        <v>834960.29999999993</v>
      </c>
      <c r="X572" s="89"/>
      <c r="Y572" s="97">
        <f t="shared" si="105"/>
        <v>200106.19</v>
      </c>
      <c r="Z572" s="97">
        <f t="shared" si="106"/>
        <v>200106.19</v>
      </c>
      <c r="AA572" s="97">
        <f t="shared" si="107"/>
        <v>400212.38</v>
      </c>
    </row>
    <row r="573" spans="1:27" s="18" customFormat="1" ht="26.1" customHeight="1" x14ac:dyDescent="0.2">
      <c r="A573" s="85">
        <v>5217</v>
      </c>
      <c r="B573" s="85" t="s">
        <v>1084</v>
      </c>
      <c r="C573" s="85" t="s">
        <v>334</v>
      </c>
      <c r="D573" s="85" t="s">
        <v>65</v>
      </c>
      <c r="E573" s="85" t="s">
        <v>477</v>
      </c>
      <c r="F573" s="85" t="s">
        <v>100</v>
      </c>
      <c r="G573" s="85">
        <v>455678</v>
      </c>
      <c r="H573" s="85">
        <v>1851008981</v>
      </c>
      <c r="I573" s="86" t="s">
        <v>67</v>
      </c>
      <c r="J573" s="85">
        <v>1014307</v>
      </c>
      <c r="K573" s="86" t="s">
        <v>72</v>
      </c>
      <c r="L573" s="86" t="s">
        <v>73</v>
      </c>
      <c r="M573" s="87">
        <v>5315</v>
      </c>
      <c r="N573" s="87">
        <v>28193</v>
      </c>
      <c r="O573" s="102">
        <f t="shared" si="96"/>
        <v>0.1885219735395311</v>
      </c>
      <c r="P573" s="91">
        <f t="shared" si="97"/>
        <v>5315</v>
      </c>
      <c r="Q573" s="92">
        <f t="shared" si="98"/>
        <v>3.9073745410441054E-4</v>
      </c>
      <c r="R573" s="93">
        <f t="shared" si="99"/>
        <v>3.0821828953947548E-4</v>
      </c>
      <c r="S573" s="94">
        <f t="shared" si="100"/>
        <v>185760.1</v>
      </c>
      <c r="T573" s="95">
        <f t="shared" si="101"/>
        <v>50389.5</v>
      </c>
      <c r="U573" s="95">
        <f t="shared" si="102"/>
        <v>75584.25</v>
      </c>
      <c r="V573" s="95">
        <f t="shared" si="103"/>
        <v>68769.789999999994</v>
      </c>
      <c r="W573" s="96">
        <f t="shared" si="104"/>
        <v>380503.63999999996</v>
      </c>
      <c r="X573" s="89"/>
      <c r="Y573" s="97">
        <f t="shared" si="105"/>
        <v>91191.32</v>
      </c>
      <c r="Z573" s="97">
        <f t="shared" si="106"/>
        <v>91191.32</v>
      </c>
      <c r="AA573" s="97">
        <f t="shared" si="107"/>
        <v>182382.64</v>
      </c>
    </row>
    <row r="574" spans="1:27" s="18" customFormat="1" ht="26.1" customHeight="1" x14ac:dyDescent="0.2">
      <c r="A574" s="85">
        <v>5218</v>
      </c>
      <c r="B574" s="85" t="s">
        <v>1085</v>
      </c>
      <c r="C574" s="85" t="s">
        <v>584</v>
      </c>
      <c r="D574" s="85" t="s">
        <v>65</v>
      </c>
      <c r="E574" s="85" t="s">
        <v>477</v>
      </c>
      <c r="F574" s="85" t="s">
        <v>100</v>
      </c>
      <c r="G574" s="85">
        <v>455684</v>
      </c>
      <c r="H574" s="85">
        <v>1487600706</v>
      </c>
      <c r="I574" s="86" t="s">
        <v>67</v>
      </c>
      <c r="J574" s="85">
        <v>1025976</v>
      </c>
      <c r="K574" s="86" t="s">
        <v>87</v>
      </c>
      <c r="L574" s="86" t="s">
        <v>88</v>
      </c>
      <c r="M574" s="87">
        <v>34885</v>
      </c>
      <c r="N574" s="87">
        <v>47139</v>
      </c>
      <c r="O574" s="102">
        <f t="shared" si="96"/>
        <v>0.74004539765374744</v>
      </c>
      <c r="P574" s="91">
        <f t="shared" si="97"/>
        <v>34885</v>
      </c>
      <c r="Q574" s="92">
        <f t="shared" si="98"/>
        <v>2.564605096224339E-3</v>
      </c>
      <c r="R574" s="93">
        <f t="shared" si="99"/>
        <v>2.0229905984166705E-3</v>
      </c>
      <c r="S574" s="94">
        <f t="shared" si="100"/>
        <v>1219236.3400000001</v>
      </c>
      <c r="T574" s="95">
        <f t="shared" si="101"/>
        <v>330731.45</v>
      </c>
      <c r="U574" s="95">
        <f t="shared" si="102"/>
        <v>496097.18</v>
      </c>
      <c r="V574" s="95">
        <f t="shared" si="103"/>
        <v>451370.5</v>
      </c>
      <c r="W574" s="96">
        <f t="shared" si="104"/>
        <v>2497435.4699999997</v>
      </c>
      <c r="X574" s="89"/>
      <c r="Y574" s="97">
        <f t="shared" si="105"/>
        <v>598534.21</v>
      </c>
      <c r="Z574" s="97">
        <f t="shared" si="106"/>
        <v>598534.21</v>
      </c>
      <c r="AA574" s="97">
        <f t="shared" si="107"/>
        <v>1197068.42</v>
      </c>
    </row>
    <row r="575" spans="1:27" s="18" customFormat="1" ht="26.1" customHeight="1" x14ac:dyDescent="0.2">
      <c r="A575" s="85">
        <v>5220</v>
      </c>
      <c r="B575" s="85" t="s">
        <v>1086</v>
      </c>
      <c r="C575" s="85" t="s">
        <v>1087</v>
      </c>
      <c r="D575" s="85" t="s">
        <v>106</v>
      </c>
      <c r="E575" s="85" t="s">
        <v>321</v>
      </c>
      <c r="F575" s="85" t="s">
        <v>103</v>
      </c>
      <c r="G575" s="85">
        <v>455930</v>
      </c>
      <c r="H575" s="85">
        <v>1265031165</v>
      </c>
      <c r="I575" s="86" t="s">
        <v>67</v>
      </c>
      <c r="J575" s="85">
        <v>1004282</v>
      </c>
      <c r="K575" s="86" t="s">
        <v>72</v>
      </c>
      <c r="L575" s="86" t="s">
        <v>73</v>
      </c>
      <c r="M575" s="87">
        <v>1433</v>
      </c>
      <c r="N575" s="87">
        <v>1743</v>
      </c>
      <c r="O575" s="102">
        <f t="shared" si="96"/>
        <v>0.82214572576018363</v>
      </c>
      <c r="P575" s="91">
        <f t="shared" si="97"/>
        <v>1433</v>
      </c>
      <c r="Q575" s="92">
        <f t="shared" si="98"/>
        <v>0</v>
      </c>
      <c r="R575" s="93">
        <f t="shared" si="99"/>
        <v>8.3100058120426793E-5</v>
      </c>
      <c r="S575" s="94">
        <f t="shared" si="100"/>
        <v>0</v>
      </c>
      <c r="T575" s="95">
        <f t="shared" si="101"/>
        <v>13585.73</v>
      </c>
      <c r="U575" s="95">
        <f t="shared" si="102"/>
        <v>20378.59</v>
      </c>
      <c r="V575" s="95">
        <f t="shared" si="103"/>
        <v>0</v>
      </c>
      <c r="W575" s="96">
        <f t="shared" si="104"/>
        <v>33964.32</v>
      </c>
      <c r="X575" s="89"/>
      <c r="Y575" s="97">
        <f t="shared" si="105"/>
        <v>0</v>
      </c>
      <c r="Z575" s="97">
        <f t="shared" si="106"/>
        <v>0</v>
      </c>
      <c r="AA575" s="97">
        <f t="shared" si="107"/>
        <v>0</v>
      </c>
    </row>
    <row r="576" spans="1:27" s="18" customFormat="1" ht="26.1" customHeight="1" x14ac:dyDescent="0.2">
      <c r="A576" s="85">
        <v>5221</v>
      </c>
      <c r="B576" s="85" t="s">
        <v>1088</v>
      </c>
      <c r="C576" s="85" t="s">
        <v>334</v>
      </c>
      <c r="D576" s="85" t="s">
        <v>65</v>
      </c>
      <c r="E576" s="85" t="s">
        <v>236</v>
      </c>
      <c r="F576" s="85" t="s">
        <v>80</v>
      </c>
      <c r="G576" s="85">
        <v>455690</v>
      </c>
      <c r="H576" s="85">
        <v>1063004703</v>
      </c>
      <c r="I576" s="86" t="s">
        <v>67</v>
      </c>
      <c r="J576" s="85">
        <v>1028915</v>
      </c>
      <c r="K576" s="86" t="s">
        <v>72</v>
      </c>
      <c r="L576" s="86" t="s">
        <v>73</v>
      </c>
      <c r="M576" s="87">
        <v>9895</v>
      </c>
      <c r="N576" s="87">
        <v>21585</v>
      </c>
      <c r="O576" s="102">
        <f t="shared" si="96"/>
        <v>0.45842019921241606</v>
      </c>
      <c r="P576" s="91">
        <f t="shared" si="97"/>
        <v>9895</v>
      </c>
      <c r="Q576" s="92">
        <f t="shared" si="98"/>
        <v>7.2744066008713869E-4</v>
      </c>
      <c r="R576" s="93">
        <f t="shared" si="99"/>
        <v>5.7381373000811098E-4</v>
      </c>
      <c r="S576" s="94">
        <f t="shared" si="100"/>
        <v>345831.84</v>
      </c>
      <c r="T576" s="95">
        <f t="shared" si="101"/>
        <v>93810.74</v>
      </c>
      <c r="U576" s="95">
        <f t="shared" si="102"/>
        <v>140716.10999999999</v>
      </c>
      <c r="V576" s="95">
        <f t="shared" si="103"/>
        <v>128029.56</v>
      </c>
      <c r="W576" s="96">
        <f t="shared" si="104"/>
        <v>708388.25</v>
      </c>
      <c r="X576" s="89"/>
      <c r="Y576" s="97">
        <f t="shared" si="105"/>
        <v>169771.99</v>
      </c>
      <c r="Z576" s="97">
        <f t="shared" si="106"/>
        <v>169771.99</v>
      </c>
      <c r="AA576" s="97">
        <f t="shared" si="107"/>
        <v>339543.98</v>
      </c>
    </row>
    <row r="577" spans="1:27" s="18" customFormat="1" ht="26.1" customHeight="1" x14ac:dyDescent="0.2">
      <c r="A577" s="85">
        <v>5222</v>
      </c>
      <c r="B577" s="85" t="s">
        <v>1089</v>
      </c>
      <c r="C577" s="85" t="s">
        <v>239</v>
      </c>
      <c r="D577" s="85" t="s">
        <v>65</v>
      </c>
      <c r="E577" s="85" t="s">
        <v>337</v>
      </c>
      <c r="F577" s="85" t="s">
        <v>100</v>
      </c>
      <c r="G577" s="85">
        <v>675230</v>
      </c>
      <c r="H577" s="85">
        <v>1326032186</v>
      </c>
      <c r="I577" s="86" t="s">
        <v>67</v>
      </c>
      <c r="J577" s="85">
        <v>1028743</v>
      </c>
      <c r="K577" s="86" t="s">
        <v>87</v>
      </c>
      <c r="L577" s="86" t="s">
        <v>88</v>
      </c>
      <c r="M577" s="87">
        <v>14894</v>
      </c>
      <c r="N577" s="87">
        <v>24788</v>
      </c>
      <c r="O577" s="102">
        <f t="shared" si="96"/>
        <v>0.60085525254155236</v>
      </c>
      <c r="P577" s="91">
        <f t="shared" si="97"/>
        <v>14894.000000000002</v>
      </c>
      <c r="Q577" s="92">
        <f t="shared" si="98"/>
        <v>1.0949470632984179E-3</v>
      </c>
      <c r="R577" s="93">
        <f t="shared" si="99"/>
        <v>8.637070939606676E-4</v>
      </c>
      <c r="S577" s="94">
        <f t="shared" si="100"/>
        <v>520547.69</v>
      </c>
      <c r="T577" s="95">
        <f t="shared" si="101"/>
        <v>141204.35999999999</v>
      </c>
      <c r="U577" s="95">
        <f t="shared" si="102"/>
        <v>211806.55</v>
      </c>
      <c r="V577" s="95">
        <f t="shared" si="103"/>
        <v>192710.68</v>
      </c>
      <c r="W577" s="96">
        <f t="shared" si="104"/>
        <v>1066269.28</v>
      </c>
      <c r="X577" s="89"/>
      <c r="Y577" s="97">
        <f t="shared" si="105"/>
        <v>255541.59</v>
      </c>
      <c r="Z577" s="97">
        <f t="shared" si="106"/>
        <v>255541.59</v>
      </c>
      <c r="AA577" s="97">
        <f t="shared" si="107"/>
        <v>511083.18</v>
      </c>
    </row>
    <row r="578" spans="1:27" s="18" customFormat="1" ht="26.1" customHeight="1" x14ac:dyDescent="0.2">
      <c r="A578" s="85">
        <v>5223</v>
      </c>
      <c r="B578" s="85" t="s">
        <v>1090</v>
      </c>
      <c r="C578" s="85" t="s">
        <v>127</v>
      </c>
      <c r="D578" s="85" t="s">
        <v>65</v>
      </c>
      <c r="E578" s="85" t="s">
        <v>115</v>
      </c>
      <c r="F578" s="85" t="s">
        <v>100</v>
      </c>
      <c r="G578" s="85">
        <v>455910</v>
      </c>
      <c r="H578" s="85">
        <v>1740608629</v>
      </c>
      <c r="I578" s="86" t="s">
        <v>67</v>
      </c>
      <c r="J578" s="85">
        <v>1030449</v>
      </c>
      <c r="K578" s="86" t="s">
        <v>87</v>
      </c>
      <c r="L578" s="86" t="s">
        <v>88</v>
      </c>
      <c r="M578" s="87">
        <v>11436</v>
      </c>
      <c r="N578" s="87">
        <v>22902</v>
      </c>
      <c r="O578" s="102">
        <f t="shared" ref="O578:O641" si="108">M578/N578</f>
        <v>0.49934503536809011</v>
      </c>
      <c r="P578" s="91">
        <f t="shared" ref="P578:P641" si="109">IFERROR((M578/(L578-K578)*365),0)</f>
        <v>11436</v>
      </c>
      <c r="Q578" s="92">
        <f t="shared" ref="Q578:Q641" si="110">IF(D578="NSGO",P578/Q$4,0)</f>
        <v>8.4072879118307414E-4</v>
      </c>
      <c r="R578" s="93">
        <f t="shared" ref="R578:R641" si="111">P578/R$4</f>
        <v>6.6317673737976328E-4</v>
      </c>
      <c r="S578" s="94">
        <f t="shared" ref="S578:S641" si="112">IF(Q578&gt;0,ROUND($S$4*Q578,2),0)</f>
        <v>399690.03</v>
      </c>
      <c r="T578" s="95">
        <f t="shared" ref="T578:T641" si="113">IF(R578&gt;0,ROUND($T$4*R578,2),0)</f>
        <v>108420.38</v>
      </c>
      <c r="U578" s="95">
        <f t="shared" ref="U578:U641" si="114">IF(R578&gt;0,ROUND($U$4*R578,2),0)</f>
        <v>162630.57</v>
      </c>
      <c r="V578" s="95">
        <f t="shared" ref="V578:V641" si="115">IF(Q578&gt;0,ROUND($V$4*Q578,2),0)</f>
        <v>147968.26999999999</v>
      </c>
      <c r="W578" s="96">
        <f t="shared" ref="W578:W641" si="116">S578+T578+U578+V578</f>
        <v>818709.25</v>
      </c>
      <c r="X578" s="89"/>
      <c r="Y578" s="97">
        <f t="shared" ref="Y578:Y641" si="117">IF($D578="NSGO",ROUND($Q578*$Y$4,2),0)</f>
        <v>196211.47</v>
      </c>
      <c r="Z578" s="97">
        <f t="shared" ref="Z578:Z641" si="118">IF($D578="NSGO",ROUND($Q578*$Z$4,2),0)</f>
        <v>196211.47</v>
      </c>
      <c r="AA578" s="97">
        <f t="shared" ref="AA578:AA641" si="119">SUM(Y578:Z578)</f>
        <v>392422.94</v>
      </c>
    </row>
    <row r="579" spans="1:27" s="18" customFormat="1" ht="26.1" customHeight="1" x14ac:dyDescent="0.2">
      <c r="A579" s="85">
        <v>5224</v>
      </c>
      <c r="B579" s="85" t="s">
        <v>1091</v>
      </c>
      <c r="C579" s="85" t="s">
        <v>1092</v>
      </c>
      <c r="D579" s="85" t="s">
        <v>106</v>
      </c>
      <c r="E579" s="85" t="s">
        <v>182</v>
      </c>
      <c r="F579" s="85" t="s">
        <v>182</v>
      </c>
      <c r="G579" s="85">
        <v>455697</v>
      </c>
      <c r="H579" s="85">
        <v>8713860346</v>
      </c>
      <c r="I579" s="86" t="s">
        <v>67</v>
      </c>
      <c r="J579" s="85">
        <v>1025586</v>
      </c>
      <c r="K579" s="86" t="s">
        <v>72</v>
      </c>
      <c r="L579" s="86" t="s">
        <v>73</v>
      </c>
      <c r="M579" s="87">
        <v>20488</v>
      </c>
      <c r="N579" s="87">
        <v>25241</v>
      </c>
      <c r="O579" s="102">
        <f t="shared" si="108"/>
        <v>0.81169525771562145</v>
      </c>
      <c r="P579" s="91">
        <f t="shared" si="109"/>
        <v>20488</v>
      </c>
      <c r="Q579" s="92">
        <f t="shared" si="110"/>
        <v>0</v>
      </c>
      <c r="R579" s="93">
        <f t="shared" si="111"/>
        <v>1.1881046690658088E-3</v>
      </c>
      <c r="S579" s="94">
        <f t="shared" si="112"/>
        <v>0</v>
      </c>
      <c r="T579" s="95">
        <f t="shared" si="113"/>
        <v>194238.96</v>
      </c>
      <c r="U579" s="95">
        <f t="shared" si="114"/>
        <v>291358.43</v>
      </c>
      <c r="V579" s="95">
        <f t="shared" si="115"/>
        <v>0</v>
      </c>
      <c r="W579" s="96">
        <f t="shared" si="116"/>
        <v>485597.39</v>
      </c>
      <c r="X579" s="89"/>
      <c r="Y579" s="97">
        <f t="shared" si="117"/>
        <v>0</v>
      </c>
      <c r="Z579" s="97">
        <f t="shared" si="118"/>
        <v>0</v>
      </c>
      <c r="AA579" s="97">
        <f t="shared" si="119"/>
        <v>0</v>
      </c>
    </row>
    <row r="580" spans="1:27" s="18" customFormat="1" ht="26.1" customHeight="1" x14ac:dyDescent="0.2">
      <c r="A580" s="85">
        <v>5225</v>
      </c>
      <c r="B580" s="85" t="s">
        <v>1093</v>
      </c>
      <c r="C580" s="85" t="s">
        <v>146</v>
      </c>
      <c r="D580" s="85" t="s">
        <v>65</v>
      </c>
      <c r="E580" s="85" t="s">
        <v>228</v>
      </c>
      <c r="F580" s="85" t="s">
        <v>100</v>
      </c>
      <c r="G580" s="85">
        <v>455700</v>
      </c>
      <c r="H580" s="85">
        <v>1851938112</v>
      </c>
      <c r="I580" s="86" t="s">
        <v>67</v>
      </c>
      <c r="J580" s="85">
        <v>1030890</v>
      </c>
      <c r="K580" s="86" t="s">
        <v>72</v>
      </c>
      <c r="L580" s="86" t="s">
        <v>69</v>
      </c>
      <c r="M580" s="87">
        <v>15459</v>
      </c>
      <c r="N580" s="87">
        <v>25046</v>
      </c>
      <c r="O580" s="102">
        <f t="shared" si="108"/>
        <v>0.61722430727461475</v>
      </c>
      <c r="P580" s="91">
        <f t="shared" si="109"/>
        <v>23220.308641975309</v>
      </c>
      <c r="Q580" s="92">
        <f t="shared" si="110"/>
        <v>1.7070638348605973E-3</v>
      </c>
      <c r="R580" s="93">
        <f t="shared" si="111"/>
        <v>1.3465519872452175E-3</v>
      </c>
      <c r="S580" s="94">
        <f t="shared" si="112"/>
        <v>811553.51</v>
      </c>
      <c r="T580" s="95">
        <f t="shared" si="113"/>
        <v>220142.94</v>
      </c>
      <c r="U580" s="95">
        <f t="shared" si="114"/>
        <v>330214.40999999997</v>
      </c>
      <c r="V580" s="95">
        <f t="shared" si="115"/>
        <v>300443.23</v>
      </c>
      <c r="W580" s="96">
        <f t="shared" si="116"/>
        <v>1662354.0899999999</v>
      </c>
      <c r="X580" s="89"/>
      <c r="Y580" s="97">
        <f t="shared" si="117"/>
        <v>398399</v>
      </c>
      <c r="Z580" s="97">
        <f t="shared" si="118"/>
        <v>398399</v>
      </c>
      <c r="AA580" s="97">
        <f t="shared" si="119"/>
        <v>796798</v>
      </c>
    </row>
    <row r="581" spans="1:27" s="18" customFormat="1" ht="26.1" customHeight="1" x14ac:dyDescent="0.2">
      <c r="A581" s="85">
        <v>5226</v>
      </c>
      <c r="B581" s="85" t="s">
        <v>1094</v>
      </c>
      <c r="C581" s="85" t="s">
        <v>159</v>
      </c>
      <c r="D581" s="85" t="s">
        <v>65</v>
      </c>
      <c r="E581" s="85" t="s">
        <v>580</v>
      </c>
      <c r="F581" s="85" t="s">
        <v>76</v>
      </c>
      <c r="G581" s="85">
        <v>455812</v>
      </c>
      <c r="H581" s="85">
        <v>7603394622</v>
      </c>
      <c r="I581" s="86" t="s">
        <v>67</v>
      </c>
      <c r="J581" s="85">
        <v>1026701</v>
      </c>
      <c r="K581" s="86" t="s">
        <v>72</v>
      </c>
      <c r="L581" s="86" t="s">
        <v>73</v>
      </c>
      <c r="M581" s="87">
        <v>24590</v>
      </c>
      <c r="N581" s="87">
        <v>35040</v>
      </c>
      <c r="O581" s="102">
        <f t="shared" si="108"/>
        <v>0.70176940639269403</v>
      </c>
      <c r="P581" s="91">
        <f t="shared" si="109"/>
        <v>24590</v>
      </c>
      <c r="Q581" s="92">
        <f t="shared" si="110"/>
        <v>1.8077580426015907E-3</v>
      </c>
      <c r="R581" s="93">
        <f t="shared" si="111"/>
        <v>1.4259807600706872E-3</v>
      </c>
      <c r="S581" s="94">
        <f t="shared" si="112"/>
        <v>859424.44</v>
      </c>
      <c r="T581" s="95">
        <f t="shared" si="113"/>
        <v>233128.46</v>
      </c>
      <c r="U581" s="95">
        <f t="shared" si="114"/>
        <v>349692.69</v>
      </c>
      <c r="V581" s="95">
        <f t="shared" si="115"/>
        <v>318165.42</v>
      </c>
      <c r="W581" s="96">
        <f t="shared" si="116"/>
        <v>1760411.0099999998</v>
      </c>
      <c r="X581" s="89"/>
      <c r="Y581" s="97">
        <f t="shared" si="117"/>
        <v>421899.27</v>
      </c>
      <c r="Z581" s="97">
        <f t="shared" si="118"/>
        <v>421899.27</v>
      </c>
      <c r="AA581" s="97">
        <f t="shared" si="119"/>
        <v>843798.54</v>
      </c>
    </row>
    <row r="582" spans="1:27" s="18" customFormat="1" ht="26.1" customHeight="1" x14ac:dyDescent="0.2">
      <c r="A582" s="85">
        <v>5227</v>
      </c>
      <c r="B582" s="85" t="s">
        <v>1095</v>
      </c>
      <c r="C582" s="85" t="s">
        <v>159</v>
      </c>
      <c r="D582" s="85" t="s">
        <v>65</v>
      </c>
      <c r="E582" s="85" t="s">
        <v>200</v>
      </c>
      <c r="F582" s="85" t="s">
        <v>76</v>
      </c>
      <c r="G582" s="85">
        <v>455699</v>
      </c>
      <c r="H582" s="85">
        <v>7603394622</v>
      </c>
      <c r="I582" s="86" t="s">
        <v>67</v>
      </c>
      <c r="J582" s="85">
        <v>1028673</v>
      </c>
      <c r="K582" s="86" t="s">
        <v>72</v>
      </c>
      <c r="L582" s="86" t="s">
        <v>73</v>
      </c>
      <c r="M582" s="87">
        <v>16714</v>
      </c>
      <c r="N582" s="87">
        <v>24323</v>
      </c>
      <c r="O582" s="102">
        <f t="shared" si="108"/>
        <v>0.68716852361961933</v>
      </c>
      <c r="P582" s="91">
        <f t="shared" si="109"/>
        <v>16714</v>
      </c>
      <c r="Q582" s="92">
        <f t="shared" si="110"/>
        <v>1.2287461538854408E-3</v>
      </c>
      <c r="R582" s="93">
        <f t="shared" si="111"/>
        <v>9.6924938689798559E-4</v>
      </c>
      <c r="S582" s="94">
        <f t="shared" si="112"/>
        <v>584156.98</v>
      </c>
      <c r="T582" s="95">
        <f t="shared" si="113"/>
        <v>158459.09</v>
      </c>
      <c r="U582" s="95">
        <f t="shared" si="114"/>
        <v>237688.64</v>
      </c>
      <c r="V582" s="95">
        <f t="shared" si="115"/>
        <v>216259.32</v>
      </c>
      <c r="W582" s="96">
        <f t="shared" si="116"/>
        <v>1196564.03</v>
      </c>
      <c r="X582" s="89"/>
      <c r="Y582" s="97">
        <f t="shared" si="117"/>
        <v>286767.96999999997</v>
      </c>
      <c r="Z582" s="97">
        <f t="shared" si="118"/>
        <v>286767.96999999997</v>
      </c>
      <c r="AA582" s="97">
        <f t="shared" si="119"/>
        <v>573535.93999999994</v>
      </c>
    </row>
    <row r="583" spans="1:27" s="18" customFormat="1" ht="26.1" customHeight="1" x14ac:dyDescent="0.2">
      <c r="A583" s="85">
        <v>5229</v>
      </c>
      <c r="B583" s="85" t="s">
        <v>1096</v>
      </c>
      <c r="C583" s="85" t="s">
        <v>127</v>
      </c>
      <c r="D583" s="85" t="s">
        <v>65</v>
      </c>
      <c r="E583" s="85" t="s">
        <v>99</v>
      </c>
      <c r="F583" s="85" t="s">
        <v>100</v>
      </c>
      <c r="G583" s="85">
        <v>675142</v>
      </c>
      <c r="H583" s="85">
        <v>1134546096</v>
      </c>
      <c r="I583" s="86" t="s">
        <v>67</v>
      </c>
      <c r="J583" s="85">
        <v>1030452</v>
      </c>
      <c r="K583" s="86" t="s">
        <v>87</v>
      </c>
      <c r="L583" s="86" t="s">
        <v>88</v>
      </c>
      <c r="M583" s="87">
        <v>28472</v>
      </c>
      <c r="N583" s="87">
        <v>50880</v>
      </c>
      <c r="O583" s="102">
        <f t="shared" si="108"/>
        <v>0.55959119496855347</v>
      </c>
      <c r="P583" s="91">
        <f t="shared" si="109"/>
        <v>28472.000000000004</v>
      </c>
      <c r="Q583" s="92">
        <f t="shared" si="110"/>
        <v>2.0931470918646809E-3</v>
      </c>
      <c r="R583" s="93">
        <f t="shared" si="111"/>
        <v>1.6510989914897362E-3</v>
      </c>
      <c r="S583" s="94">
        <f t="shared" si="112"/>
        <v>995100.97</v>
      </c>
      <c r="T583" s="95">
        <f t="shared" si="113"/>
        <v>269932.23</v>
      </c>
      <c r="U583" s="95">
        <f t="shared" si="114"/>
        <v>404898.35</v>
      </c>
      <c r="V583" s="95">
        <f t="shared" si="115"/>
        <v>368393.89</v>
      </c>
      <c r="W583" s="96">
        <f t="shared" si="116"/>
        <v>2038325.44</v>
      </c>
      <c r="X583" s="89"/>
      <c r="Y583" s="97">
        <f t="shared" si="117"/>
        <v>488504.11</v>
      </c>
      <c r="Z583" s="97">
        <f t="shared" si="118"/>
        <v>488504.11</v>
      </c>
      <c r="AA583" s="97">
        <f t="shared" si="119"/>
        <v>977008.22</v>
      </c>
    </row>
    <row r="584" spans="1:27" s="18" customFormat="1" ht="26.1" customHeight="1" x14ac:dyDescent="0.2">
      <c r="A584" s="85">
        <v>5231</v>
      </c>
      <c r="B584" s="85" t="s">
        <v>1097</v>
      </c>
      <c r="C584" s="85" t="s">
        <v>255</v>
      </c>
      <c r="D584" s="85" t="s">
        <v>65</v>
      </c>
      <c r="E584" s="85" t="s">
        <v>635</v>
      </c>
      <c r="F584" s="85" t="s">
        <v>163</v>
      </c>
      <c r="G584" s="85">
        <v>455675</v>
      </c>
      <c r="H584" s="85">
        <v>7512283494</v>
      </c>
      <c r="I584" s="86" t="s">
        <v>67</v>
      </c>
      <c r="J584" s="85">
        <v>1026728</v>
      </c>
      <c r="K584" s="86" t="s">
        <v>68</v>
      </c>
      <c r="L584" s="86" t="s">
        <v>69</v>
      </c>
      <c r="M584" s="87">
        <v>19385</v>
      </c>
      <c r="N584" s="87">
        <v>29286</v>
      </c>
      <c r="O584" s="102">
        <f t="shared" si="108"/>
        <v>0.66192037150857064</v>
      </c>
      <c r="P584" s="91">
        <f t="shared" si="109"/>
        <v>19385</v>
      </c>
      <c r="Q584" s="92">
        <f t="shared" si="110"/>
        <v>1.4251073467194729E-3</v>
      </c>
      <c r="R584" s="93">
        <f t="shared" si="111"/>
        <v>1.1241414003241264E-3</v>
      </c>
      <c r="S584" s="94">
        <f t="shared" si="112"/>
        <v>677508.86</v>
      </c>
      <c r="T584" s="95">
        <f t="shared" si="113"/>
        <v>183781.83</v>
      </c>
      <c r="U584" s="95">
        <f t="shared" si="114"/>
        <v>275672.75</v>
      </c>
      <c r="V584" s="95">
        <f t="shared" si="115"/>
        <v>250818.89</v>
      </c>
      <c r="W584" s="96">
        <f t="shared" si="116"/>
        <v>1387782.33</v>
      </c>
      <c r="X584" s="89"/>
      <c r="Y584" s="97">
        <f t="shared" si="117"/>
        <v>332595.26</v>
      </c>
      <c r="Z584" s="97">
        <f t="shared" si="118"/>
        <v>332595.26</v>
      </c>
      <c r="AA584" s="97">
        <f t="shared" si="119"/>
        <v>665190.52</v>
      </c>
    </row>
    <row r="585" spans="1:27" s="18" customFormat="1" ht="26.1" customHeight="1" x14ac:dyDescent="0.2">
      <c r="A585" s="85">
        <v>5232</v>
      </c>
      <c r="B585" s="85" t="s">
        <v>1098</v>
      </c>
      <c r="C585" s="85" t="s">
        <v>109</v>
      </c>
      <c r="D585" s="85" t="s">
        <v>65</v>
      </c>
      <c r="E585" s="85" t="s">
        <v>801</v>
      </c>
      <c r="F585" s="85" t="s">
        <v>135</v>
      </c>
      <c r="G585" s="85">
        <v>455917</v>
      </c>
      <c r="H585" s="85">
        <v>1841311412</v>
      </c>
      <c r="I585" s="86" t="s">
        <v>67</v>
      </c>
      <c r="J585" s="85">
        <v>1026641</v>
      </c>
      <c r="K585" s="86" t="s">
        <v>111</v>
      </c>
      <c r="L585" s="86" t="s">
        <v>112</v>
      </c>
      <c r="M585" s="87">
        <v>23770</v>
      </c>
      <c r="N585" s="87">
        <v>31202</v>
      </c>
      <c r="O585" s="102">
        <f t="shared" si="108"/>
        <v>0.7618101403756169</v>
      </c>
      <c r="P585" s="91">
        <f t="shared" si="109"/>
        <v>23770</v>
      </c>
      <c r="Q585" s="92">
        <f t="shared" si="110"/>
        <v>1.7474749358535914E-3</v>
      </c>
      <c r="R585" s="93">
        <f t="shared" si="111"/>
        <v>1.3784287379780494E-3</v>
      </c>
      <c r="S585" s="94">
        <f t="shared" si="112"/>
        <v>830765.31</v>
      </c>
      <c r="T585" s="95">
        <f t="shared" si="113"/>
        <v>225354.35</v>
      </c>
      <c r="U585" s="95">
        <f t="shared" si="114"/>
        <v>338031.53</v>
      </c>
      <c r="V585" s="95">
        <f t="shared" si="115"/>
        <v>307555.59000000003</v>
      </c>
      <c r="W585" s="96">
        <f t="shared" si="116"/>
        <v>1701706.7800000003</v>
      </c>
      <c r="X585" s="89"/>
      <c r="Y585" s="97">
        <f t="shared" si="117"/>
        <v>407830.24</v>
      </c>
      <c r="Z585" s="97">
        <f t="shared" si="118"/>
        <v>407830.24</v>
      </c>
      <c r="AA585" s="97">
        <f t="shared" si="119"/>
        <v>815660.48</v>
      </c>
    </row>
    <row r="586" spans="1:27" s="18" customFormat="1" ht="26.1" customHeight="1" x14ac:dyDescent="0.2">
      <c r="A586" s="85">
        <v>5233</v>
      </c>
      <c r="B586" s="85" t="s">
        <v>1099</v>
      </c>
      <c r="C586" s="85" t="s">
        <v>1100</v>
      </c>
      <c r="D586" s="85" t="s">
        <v>106</v>
      </c>
      <c r="E586" s="85" t="s">
        <v>86</v>
      </c>
      <c r="F586" s="85" t="s">
        <v>86</v>
      </c>
      <c r="G586" s="85">
        <v>455713</v>
      </c>
      <c r="H586" s="85">
        <v>1679091508</v>
      </c>
      <c r="I586" s="86" t="s">
        <v>67</v>
      </c>
      <c r="J586" s="85">
        <v>1029000</v>
      </c>
      <c r="K586" s="86" t="s">
        <v>72</v>
      </c>
      <c r="L586" s="86" t="s">
        <v>73</v>
      </c>
      <c r="M586" s="87">
        <v>24419</v>
      </c>
      <c r="N586" s="87">
        <v>28964</v>
      </c>
      <c r="O586" s="102">
        <f t="shared" si="108"/>
        <v>0.84308106615108414</v>
      </c>
      <c r="P586" s="91">
        <f t="shared" si="109"/>
        <v>24419</v>
      </c>
      <c r="Q586" s="92">
        <f t="shared" si="110"/>
        <v>0</v>
      </c>
      <c r="R586" s="93">
        <f t="shared" si="111"/>
        <v>1.416064423756247E-3</v>
      </c>
      <c r="S586" s="94">
        <f t="shared" si="112"/>
        <v>0</v>
      </c>
      <c r="T586" s="95">
        <f t="shared" si="113"/>
        <v>231507.27</v>
      </c>
      <c r="U586" s="95">
        <f t="shared" si="114"/>
        <v>347260.91</v>
      </c>
      <c r="V586" s="95">
        <f t="shared" si="115"/>
        <v>0</v>
      </c>
      <c r="W586" s="96">
        <f t="shared" si="116"/>
        <v>578768.17999999993</v>
      </c>
      <c r="X586" s="89"/>
      <c r="Y586" s="97">
        <f t="shared" si="117"/>
        <v>0</v>
      </c>
      <c r="Z586" s="97">
        <f t="shared" si="118"/>
        <v>0</v>
      </c>
      <c r="AA586" s="97">
        <f t="shared" si="119"/>
        <v>0</v>
      </c>
    </row>
    <row r="587" spans="1:27" s="18" customFormat="1" ht="26.1" customHeight="1" x14ac:dyDescent="0.2">
      <c r="A587" s="85">
        <v>5234</v>
      </c>
      <c r="B587" s="85" t="s">
        <v>1101</v>
      </c>
      <c r="C587" s="85" t="s">
        <v>146</v>
      </c>
      <c r="D587" s="85" t="s">
        <v>65</v>
      </c>
      <c r="E587" s="85" t="s">
        <v>160</v>
      </c>
      <c r="F587" s="85" t="s">
        <v>135</v>
      </c>
      <c r="G587" s="85">
        <v>455715</v>
      </c>
      <c r="H587" s="85">
        <v>1700841673</v>
      </c>
      <c r="I587" s="86" t="s">
        <v>67</v>
      </c>
      <c r="J587" s="85">
        <v>1026029</v>
      </c>
      <c r="K587" s="86" t="s">
        <v>68</v>
      </c>
      <c r="L587" s="86" t="s">
        <v>69</v>
      </c>
      <c r="M587" s="87">
        <v>12219</v>
      </c>
      <c r="N587" s="87">
        <v>25760</v>
      </c>
      <c r="O587" s="102">
        <f t="shared" si="108"/>
        <v>0.47434006211180124</v>
      </c>
      <c r="P587" s="91">
        <f t="shared" si="109"/>
        <v>12219</v>
      </c>
      <c r="Q587" s="92">
        <f t="shared" si="110"/>
        <v>8.9829180652902961E-4</v>
      </c>
      <c r="R587" s="93">
        <f t="shared" si="111"/>
        <v>7.0858311945114791E-4</v>
      </c>
      <c r="S587" s="94">
        <f t="shared" si="112"/>
        <v>427056.01</v>
      </c>
      <c r="T587" s="95">
        <f t="shared" si="113"/>
        <v>115843.7</v>
      </c>
      <c r="U587" s="95">
        <f t="shared" si="114"/>
        <v>173765.55</v>
      </c>
      <c r="V587" s="95">
        <f t="shared" si="115"/>
        <v>158099.35999999999</v>
      </c>
      <c r="W587" s="96">
        <f t="shared" si="116"/>
        <v>874764.62</v>
      </c>
      <c r="X587" s="89"/>
      <c r="Y587" s="97">
        <f t="shared" si="117"/>
        <v>209645.68</v>
      </c>
      <c r="Z587" s="97">
        <f t="shared" si="118"/>
        <v>209645.68</v>
      </c>
      <c r="AA587" s="97">
        <f t="shared" si="119"/>
        <v>419291.36</v>
      </c>
    </row>
    <row r="588" spans="1:27" s="18" customFormat="1" ht="26.1" customHeight="1" x14ac:dyDescent="0.2">
      <c r="A588" s="85">
        <v>5235</v>
      </c>
      <c r="B588" s="85" t="s">
        <v>1102</v>
      </c>
      <c r="C588" s="85" t="s">
        <v>127</v>
      </c>
      <c r="D588" s="85" t="s">
        <v>65</v>
      </c>
      <c r="E588" s="85" t="s">
        <v>96</v>
      </c>
      <c r="F588" s="85" t="s">
        <v>92</v>
      </c>
      <c r="G588" s="85">
        <v>675948</v>
      </c>
      <c r="H588" s="85">
        <v>1578656294</v>
      </c>
      <c r="I588" s="86" t="s">
        <v>67</v>
      </c>
      <c r="J588" s="85">
        <v>523501</v>
      </c>
      <c r="K588" s="86" t="s">
        <v>72</v>
      </c>
      <c r="L588" s="86" t="s">
        <v>73</v>
      </c>
      <c r="M588" s="87">
        <v>18935</v>
      </c>
      <c r="N588" s="87">
        <v>33360</v>
      </c>
      <c r="O588" s="102">
        <f t="shared" si="108"/>
        <v>0.56759592326139086</v>
      </c>
      <c r="P588" s="91">
        <f t="shared" si="109"/>
        <v>18935</v>
      </c>
      <c r="Q588" s="92">
        <f t="shared" si="110"/>
        <v>1.3920251539919122E-3</v>
      </c>
      <c r="R588" s="93">
        <f t="shared" si="111"/>
        <v>1.0980457784440204E-3</v>
      </c>
      <c r="S588" s="94">
        <f t="shared" si="112"/>
        <v>661781.29</v>
      </c>
      <c r="T588" s="95">
        <f t="shared" si="113"/>
        <v>179515.55</v>
      </c>
      <c r="U588" s="95">
        <f t="shared" si="114"/>
        <v>269273.33</v>
      </c>
      <c r="V588" s="95">
        <f t="shared" si="115"/>
        <v>244996.43</v>
      </c>
      <c r="W588" s="96">
        <f t="shared" si="116"/>
        <v>1355566.6</v>
      </c>
      <c r="X588" s="89"/>
      <c r="Y588" s="97">
        <f t="shared" si="117"/>
        <v>324874.45</v>
      </c>
      <c r="Z588" s="97">
        <f t="shared" si="118"/>
        <v>324874.45</v>
      </c>
      <c r="AA588" s="97">
        <f t="shared" si="119"/>
        <v>649748.9</v>
      </c>
    </row>
    <row r="589" spans="1:27" s="18" customFormat="1" ht="26.1" customHeight="1" x14ac:dyDescent="0.2">
      <c r="A589" s="85">
        <v>5237</v>
      </c>
      <c r="B589" s="85" t="s">
        <v>1103</v>
      </c>
      <c r="C589" s="85" t="s">
        <v>140</v>
      </c>
      <c r="D589" s="85" t="s">
        <v>65</v>
      </c>
      <c r="E589" s="85" t="s">
        <v>115</v>
      </c>
      <c r="F589" s="85" t="s">
        <v>100</v>
      </c>
      <c r="G589" s="85">
        <v>455834</v>
      </c>
      <c r="H589" s="85">
        <v>1447244116</v>
      </c>
      <c r="I589" s="86" t="s">
        <v>67</v>
      </c>
      <c r="J589" s="85">
        <v>1028850</v>
      </c>
      <c r="K589" s="86" t="s">
        <v>68</v>
      </c>
      <c r="L589" s="86" t="s">
        <v>69</v>
      </c>
      <c r="M589" s="87">
        <v>15151</v>
      </c>
      <c r="N589" s="87">
        <v>23588</v>
      </c>
      <c r="O589" s="102">
        <f t="shared" si="108"/>
        <v>0.64231812786162457</v>
      </c>
      <c r="P589" s="91">
        <f t="shared" si="109"/>
        <v>15151.000000000002</v>
      </c>
      <c r="Q589" s="92">
        <f t="shared" si="110"/>
        <v>1.1138406711450469E-3</v>
      </c>
      <c r="R589" s="93">
        <f t="shared" si="111"/>
        <v>8.7861059356775044E-4</v>
      </c>
      <c r="S589" s="94">
        <f t="shared" si="112"/>
        <v>529529.88</v>
      </c>
      <c r="T589" s="95">
        <f t="shared" si="113"/>
        <v>143640.88</v>
      </c>
      <c r="U589" s="95">
        <f t="shared" si="114"/>
        <v>215461.32</v>
      </c>
      <c r="V589" s="95">
        <f t="shared" si="115"/>
        <v>196035.96</v>
      </c>
      <c r="W589" s="96">
        <f t="shared" si="116"/>
        <v>1084668.04</v>
      </c>
      <c r="X589" s="89"/>
      <c r="Y589" s="97">
        <f t="shared" si="117"/>
        <v>259951.03</v>
      </c>
      <c r="Z589" s="97">
        <f t="shared" si="118"/>
        <v>259951.03</v>
      </c>
      <c r="AA589" s="97">
        <f t="shared" si="119"/>
        <v>519902.06</v>
      </c>
    </row>
    <row r="590" spans="1:27" s="18" customFormat="1" ht="26.1" customHeight="1" x14ac:dyDescent="0.2">
      <c r="A590" s="85">
        <v>5238</v>
      </c>
      <c r="B590" s="85" t="s">
        <v>1104</v>
      </c>
      <c r="C590" s="85" t="s">
        <v>71</v>
      </c>
      <c r="D590" s="85" t="s">
        <v>65</v>
      </c>
      <c r="E590" s="85" t="s">
        <v>328</v>
      </c>
      <c r="F590" s="85" t="s">
        <v>100</v>
      </c>
      <c r="G590" s="85">
        <v>455840</v>
      </c>
      <c r="H590" s="85">
        <v>1275916090</v>
      </c>
      <c r="I590" s="86" t="s">
        <v>67</v>
      </c>
      <c r="J590" s="85">
        <v>1027044</v>
      </c>
      <c r="K590" s="86" t="s">
        <v>68</v>
      </c>
      <c r="L590" s="86" t="s">
        <v>69</v>
      </c>
      <c r="M590" s="87">
        <v>15038</v>
      </c>
      <c r="N590" s="87">
        <v>24663</v>
      </c>
      <c r="O590" s="102">
        <f t="shared" si="108"/>
        <v>0.60973928556947654</v>
      </c>
      <c r="P590" s="91">
        <f t="shared" si="109"/>
        <v>15038.000000000002</v>
      </c>
      <c r="Q590" s="92">
        <f t="shared" si="110"/>
        <v>1.1055333649712374E-3</v>
      </c>
      <c r="R590" s="93">
        <f t="shared" si="111"/>
        <v>8.7205769296230167E-4</v>
      </c>
      <c r="S590" s="94">
        <f t="shared" si="112"/>
        <v>525580.51</v>
      </c>
      <c r="T590" s="95">
        <f t="shared" si="113"/>
        <v>142569.57</v>
      </c>
      <c r="U590" s="95">
        <f t="shared" si="114"/>
        <v>213854.36</v>
      </c>
      <c r="V590" s="95">
        <f t="shared" si="115"/>
        <v>194573.87</v>
      </c>
      <c r="W590" s="96">
        <f t="shared" si="116"/>
        <v>1076578.31</v>
      </c>
      <c r="X590" s="89"/>
      <c r="Y590" s="97">
        <f t="shared" si="117"/>
        <v>258012.25</v>
      </c>
      <c r="Z590" s="97">
        <f t="shared" si="118"/>
        <v>258012.25</v>
      </c>
      <c r="AA590" s="97">
        <f t="shared" si="119"/>
        <v>516024.5</v>
      </c>
    </row>
    <row r="591" spans="1:27" s="18" customFormat="1" ht="26.1" customHeight="1" x14ac:dyDescent="0.2">
      <c r="A591" s="85">
        <v>5239</v>
      </c>
      <c r="B591" s="85" t="s">
        <v>1105</v>
      </c>
      <c r="C591" s="85" t="s">
        <v>1106</v>
      </c>
      <c r="D591" s="85" t="s">
        <v>106</v>
      </c>
      <c r="E591" s="85" t="s">
        <v>570</v>
      </c>
      <c r="F591" s="85" t="s">
        <v>570</v>
      </c>
      <c r="G591" s="85">
        <v>455718</v>
      </c>
      <c r="H591" s="85">
        <v>1699256982</v>
      </c>
      <c r="I591" s="86" t="s">
        <v>67</v>
      </c>
      <c r="J591" s="85">
        <v>1029947</v>
      </c>
      <c r="K591" s="86" t="s">
        <v>72</v>
      </c>
      <c r="L591" s="86" t="s">
        <v>73</v>
      </c>
      <c r="M591" s="87">
        <v>28072</v>
      </c>
      <c r="N591" s="87">
        <v>35733</v>
      </c>
      <c r="O591" s="102">
        <f t="shared" si="108"/>
        <v>0.78560434332409812</v>
      </c>
      <c r="P591" s="91">
        <f t="shared" si="109"/>
        <v>28071.999999999996</v>
      </c>
      <c r="Q591" s="92">
        <f t="shared" si="110"/>
        <v>0</v>
      </c>
      <c r="R591" s="93">
        <f t="shared" si="111"/>
        <v>1.6279028831518636E-3</v>
      </c>
      <c r="S591" s="94">
        <f t="shared" si="112"/>
        <v>0</v>
      </c>
      <c r="T591" s="95">
        <f t="shared" si="113"/>
        <v>266139.98</v>
      </c>
      <c r="U591" s="95">
        <f t="shared" si="114"/>
        <v>399209.97</v>
      </c>
      <c r="V591" s="95">
        <f t="shared" si="115"/>
        <v>0</v>
      </c>
      <c r="W591" s="96">
        <f t="shared" si="116"/>
        <v>665349.94999999995</v>
      </c>
      <c r="X591" s="89"/>
      <c r="Y591" s="97">
        <f t="shared" si="117"/>
        <v>0</v>
      </c>
      <c r="Z591" s="97">
        <f t="shared" si="118"/>
        <v>0</v>
      </c>
      <c r="AA591" s="97">
        <f t="shared" si="119"/>
        <v>0</v>
      </c>
    </row>
    <row r="592" spans="1:27" s="18" customFormat="1" ht="26.1" customHeight="1" x14ac:dyDescent="0.2">
      <c r="A592" s="85">
        <v>5240</v>
      </c>
      <c r="B592" s="85" t="s">
        <v>1107</v>
      </c>
      <c r="C592" s="85" t="s">
        <v>654</v>
      </c>
      <c r="D592" s="85" t="s">
        <v>65</v>
      </c>
      <c r="E592" s="85" t="s">
        <v>1108</v>
      </c>
      <c r="F592" s="85" t="s">
        <v>100</v>
      </c>
      <c r="G592" s="85">
        <v>675940</v>
      </c>
      <c r="H592" s="85">
        <v>1942233655</v>
      </c>
      <c r="I592" s="86" t="s">
        <v>67</v>
      </c>
      <c r="J592" s="85">
        <v>1013530</v>
      </c>
      <c r="K592" s="86" t="s">
        <v>72</v>
      </c>
      <c r="L592" s="86" t="s">
        <v>73</v>
      </c>
      <c r="M592" s="87">
        <v>13109</v>
      </c>
      <c r="N592" s="87">
        <v>28056</v>
      </c>
      <c r="O592" s="102">
        <f t="shared" si="108"/>
        <v>0.46724408326204736</v>
      </c>
      <c r="P592" s="91">
        <f t="shared" si="109"/>
        <v>13109</v>
      </c>
      <c r="Q592" s="92">
        <f t="shared" si="110"/>
        <v>9.6372103214576062E-4</v>
      </c>
      <c r="R592" s="93">
        <f t="shared" si="111"/>
        <v>7.6019446050291331E-4</v>
      </c>
      <c r="S592" s="94">
        <f t="shared" si="112"/>
        <v>458161.65</v>
      </c>
      <c r="T592" s="95">
        <f t="shared" si="113"/>
        <v>124281.46</v>
      </c>
      <c r="U592" s="95">
        <f t="shared" si="114"/>
        <v>186422.18</v>
      </c>
      <c r="V592" s="95">
        <f t="shared" si="115"/>
        <v>169614.9</v>
      </c>
      <c r="W592" s="96">
        <f t="shared" si="116"/>
        <v>938480.19000000006</v>
      </c>
      <c r="X592" s="89"/>
      <c r="Y592" s="97">
        <f t="shared" si="117"/>
        <v>224915.72</v>
      </c>
      <c r="Z592" s="97">
        <f t="shared" si="118"/>
        <v>224915.72</v>
      </c>
      <c r="AA592" s="97">
        <f t="shared" si="119"/>
        <v>449831.44</v>
      </c>
    </row>
    <row r="593" spans="1:27" s="18" customFormat="1" ht="26.1" customHeight="1" x14ac:dyDescent="0.2">
      <c r="A593" s="85">
        <v>5241</v>
      </c>
      <c r="B593" s="85" t="s">
        <v>1109</v>
      </c>
      <c r="C593" s="85" t="s">
        <v>525</v>
      </c>
      <c r="D593" s="85" t="s">
        <v>65</v>
      </c>
      <c r="E593" s="85" t="s">
        <v>761</v>
      </c>
      <c r="F593" s="85" t="s">
        <v>80</v>
      </c>
      <c r="G593" s="85">
        <v>455968</v>
      </c>
      <c r="H593" s="85">
        <v>1659535441</v>
      </c>
      <c r="I593" s="86" t="s">
        <v>67</v>
      </c>
      <c r="J593" s="85">
        <v>1026574</v>
      </c>
      <c r="K593" s="86" t="s">
        <v>68</v>
      </c>
      <c r="L593" s="86" t="s">
        <v>69</v>
      </c>
      <c r="M593" s="87">
        <v>14911</v>
      </c>
      <c r="N593" s="87">
        <v>26068</v>
      </c>
      <c r="O593" s="102">
        <f t="shared" si="108"/>
        <v>0.57200398956575116</v>
      </c>
      <c r="P593" s="91">
        <f t="shared" si="109"/>
        <v>14911</v>
      </c>
      <c r="Q593" s="92">
        <f t="shared" si="110"/>
        <v>1.0961968350236811E-3</v>
      </c>
      <c r="R593" s="93">
        <f t="shared" si="111"/>
        <v>8.6469292856502708E-4</v>
      </c>
      <c r="S593" s="94">
        <f t="shared" si="112"/>
        <v>521141.84</v>
      </c>
      <c r="T593" s="95">
        <f t="shared" si="113"/>
        <v>141365.53</v>
      </c>
      <c r="U593" s="95">
        <f t="shared" si="114"/>
        <v>212048.3</v>
      </c>
      <c r="V593" s="95">
        <f t="shared" si="115"/>
        <v>192930.64</v>
      </c>
      <c r="W593" s="96">
        <f t="shared" si="116"/>
        <v>1067486.31</v>
      </c>
      <c r="X593" s="89"/>
      <c r="Y593" s="97">
        <f t="shared" si="117"/>
        <v>255833.27</v>
      </c>
      <c r="Z593" s="97">
        <f t="shared" si="118"/>
        <v>255833.27</v>
      </c>
      <c r="AA593" s="97">
        <f t="shared" si="119"/>
        <v>511666.54</v>
      </c>
    </row>
    <row r="594" spans="1:27" s="18" customFormat="1" ht="26.1" customHeight="1" x14ac:dyDescent="0.2">
      <c r="A594" s="85">
        <v>5242</v>
      </c>
      <c r="B594" s="85" t="s">
        <v>1110</v>
      </c>
      <c r="C594" s="85" t="s">
        <v>119</v>
      </c>
      <c r="D594" s="85" t="s">
        <v>65</v>
      </c>
      <c r="E594" s="85" t="s">
        <v>134</v>
      </c>
      <c r="F594" s="85" t="s">
        <v>135</v>
      </c>
      <c r="G594" s="85">
        <v>675943</v>
      </c>
      <c r="H594" s="85">
        <v>1861932675</v>
      </c>
      <c r="I594" s="86" t="s">
        <v>67</v>
      </c>
      <c r="J594" s="85">
        <v>1028826</v>
      </c>
      <c r="K594" s="86" t="s">
        <v>68</v>
      </c>
      <c r="L594" s="86" t="s">
        <v>69</v>
      </c>
      <c r="M594" s="87">
        <v>22755</v>
      </c>
      <c r="N594" s="87">
        <v>34401</v>
      </c>
      <c r="O594" s="102">
        <f t="shared" si="108"/>
        <v>0.66146332955437337</v>
      </c>
      <c r="P594" s="91">
        <f t="shared" si="109"/>
        <v>22755</v>
      </c>
      <c r="Q594" s="92">
        <f t="shared" si="110"/>
        <v>1.6728562122569825E-3</v>
      </c>
      <c r="R594" s="93">
        <f t="shared" si="111"/>
        <v>1.3195686130706989E-3</v>
      </c>
      <c r="S594" s="94">
        <f t="shared" si="112"/>
        <v>795290.9</v>
      </c>
      <c r="T594" s="95">
        <f t="shared" si="113"/>
        <v>215731.52</v>
      </c>
      <c r="U594" s="95">
        <f t="shared" si="114"/>
        <v>323597.28000000003</v>
      </c>
      <c r="V594" s="95">
        <f t="shared" si="115"/>
        <v>294422.69</v>
      </c>
      <c r="W594" s="96">
        <f t="shared" si="116"/>
        <v>1629042.3900000001</v>
      </c>
      <c r="X594" s="89"/>
      <c r="Y594" s="97">
        <f t="shared" si="117"/>
        <v>390415.53</v>
      </c>
      <c r="Z594" s="97">
        <f t="shared" si="118"/>
        <v>390415.53</v>
      </c>
      <c r="AA594" s="97">
        <f t="shared" si="119"/>
        <v>780831.06</v>
      </c>
    </row>
    <row r="595" spans="1:27" s="18" customFormat="1" ht="26.1" customHeight="1" x14ac:dyDescent="0.2">
      <c r="A595" s="85">
        <v>5243</v>
      </c>
      <c r="B595" s="85" t="s">
        <v>1111</v>
      </c>
      <c r="C595" s="85" t="s">
        <v>109</v>
      </c>
      <c r="D595" s="85" t="s">
        <v>65</v>
      </c>
      <c r="E595" s="85" t="s">
        <v>138</v>
      </c>
      <c r="F595" s="85" t="s">
        <v>86</v>
      </c>
      <c r="G595" s="85">
        <v>455732</v>
      </c>
      <c r="H595" s="85">
        <v>1164404091</v>
      </c>
      <c r="I595" s="86" t="s">
        <v>67</v>
      </c>
      <c r="J595" s="85">
        <v>1026695</v>
      </c>
      <c r="K595" s="86" t="s">
        <v>111</v>
      </c>
      <c r="L595" s="86" t="s">
        <v>112</v>
      </c>
      <c r="M595" s="87">
        <v>21717</v>
      </c>
      <c r="N595" s="87">
        <v>51696</v>
      </c>
      <c r="O595" s="102">
        <f t="shared" si="108"/>
        <v>0.42009052924791085</v>
      </c>
      <c r="P595" s="91">
        <f t="shared" si="109"/>
        <v>21717</v>
      </c>
      <c r="Q595" s="92">
        <f t="shared" si="110"/>
        <v>1.5965466210320759E-3</v>
      </c>
      <c r="R595" s="93">
        <f t="shared" si="111"/>
        <v>1.2593747119339208E-3</v>
      </c>
      <c r="S595" s="94">
        <f t="shared" si="112"/>
        <v>759012.63</v>
      </c>
      <c r="T595" s="95">
        <f t="shared" si="113"/>
        <v>205890.64</v>
      </c>
      <c r="U595" s="95">
        <f t="shared" si="114"/>
        <v>308835.96000000002</v>
      </c>
      <c r="V595" s="95">
        <f t="shared" si="115"/>
        <v>280992.21000000002</v>
      </c>
      <c r="W595" s="96">
        <f t="shared" si="116"/>
        <v>1554731.44</v>
      </c>
      <c r="X595" s="89"/>
      <c r="Y595" s="97">
        <f t="shared" si="117"/>
        <v>372606.2</v>
      </c>
      <c r="Z595" s="97">
        <f t="shared" si="118"/>
        <v>372606.2</v>
      </c>
      <c r="AA595" s="97">
        <f t="shared" si="119"/>
        <v>745212.4</v>
      </c>
    </row>
    <row r="596" spans="1:27" s="18" customFormat="1" ht="26.1" customHeight="1" x14ac:dyDescent="0.2">
      <c r="A596" s="85">
        <v>5244</v>
      </c>
      <c r="B596" s="85" t="s">
        <v>1112</v>
      </c>
      <c r="C596" s="85" t="s">
        <v>75</v>
      </c>
      <c r="D596" s="85" t="s">
        <v>65</v>
      </c>
      <c r="E596" s="85" t="s">
        <v>76</v>
      </c>
      <c r="F596" s="85" t="s">
        <v>76</v>
      </c>
      <c r="G596" s="85">
        <v>675961</v>
      </c>
      <c r="H596" s="85">
        <v>1235100058</v>
      </c>
      <c r="I596" s="86" t="s">
        <v>67</v>
      </c>
      <c r="J596" s="85">
        <v>1004432</v>
      </c>
      <c r="K596" s="86" t="s">
        <v>72</v>
      </c>
      <c r="L596" s="86" t="s">
        <v>73</v>
      </c>
      <c r="M596" s="87">
        <v>14161</v>
      </c>
      <c r="N596" s="87">
        <v>28197</v>
      </c>
      <c r="O596" s="102">
        <f t="shared" si="108"/>
        <v>0.50221654785970138</v>
      </c>
      <c r="P596" s="91">
        <f t="shared" si="109"/>
        <v>14161</v>
      </c>
      <c r="Q596" s="92">
        <f t="shared" si="110"/>
        <v>1.0410598471444134E-3</v>
      </c>
      <c r="R596" s="93">
        <f t="shared" si="111"/>
        <v>8.2120022543151689E-4</v>
      </c>
      <c r="S596" s="94">
        <f t="shared" si="112"/>
        <v>494929.22</v>
      </c>
      <c r="T596" s="95">
        <f t="shared" si="113"/>
        <v>134255.07</v>
      </c>
      <c r="U596" s="95">
        <f t="shared" si="114"/>
        <v>201382.6</v>
      </c>
      <c r="V596" s="95">
        <f t="shared" si="115"/>
        <v>183226.53</v>
      </c>
      <c r="W596" s="96">
        <f t="shared" si="116"/>
        <v>1013793.42</v>
      </c>
      <c r="X596" s="89"/>
      <c r="Y596" s="97">
        <f t="shared" si="117"/>
        <v>242965.25</v>
      </c>
      <c r="Z596" s="97">
        <f t="shared" si="118"/>
        <v>242965.25</v>
      </c>
      <c r="AA596" s="97">
        <f t="shared" si="119"/>
        <v>485930.5</v>
      </c>
    </row>
    <row r="597" spans="1:27" s="18" customFormat="1" ht="26.1" customHeight="1" x14ac:dyDescent="0.2">
      <c r="A597" s="85">
        <v>5245</v>
      </c>
      <c r="B597" s="85" t="s">
        <v>1113</v>
      </c>
      <c r="C597" s="85" t="s">
        <v>239</v>
      </c>
      <c r="D597" s="85" t="s">
        <v>65</v>
      </c>
      <c r="E597" s="85" t="s">
        <v>603</v>
      </c>
      <c r="F597" s="85" t="s">
        <v>155</v>
      </c>
      <c r="G597" s="85">
        <v>455745</v>
      </c>
      <c r="H597" s="85">
        <v>1528015237</v>
      </c>
      <c r="I597" s="86" t="s">
        <v>67</v>
      </c>
      <c r="J597" s="85">
        <v>1026684</v>
      </c>
      <c r="K597" s="86" t="s">
        <v>87</v>
      </c>
      <c r="L597" s="86" t="s">
        <v>88</v>
      </c>
      <c r="M597" s="87">
        <v>22034</v>
      </c>
      <c r="N597" s="87">
        <v>36245</v>
      </c>
      <c r="O597" s="102">
        <f t="shared" si="108"/>
        <v>0.60791833356325009</v>
      </c>
      <c r="P597" s="91">
        <f t="shared" si="109"/>
        <v>22034</v>
      </c>
      <c r="Q597" s="92">
        <f t="shared" si="110"/>
        <v>1.6198511879090465E-3</v>
      </c>
      <c r="R597" s="93">
        <f t="shared" si="111"/>
        <v>1.2777576277916845E-3</v>
      </c>
      <c r="S597" s="94">
        <f t="shared" si="112"/>
        <v>770091.83</v>
      </c>
      <c r="T597" s="95">
        <f t="shared" si="113"/>
        <v>208895.99</v>
      </c>
      <c r="U597" s="95">
        <f t="shared" si="114"/>
        <v>313343.99</v>
      </c>
      <c r="V597" s="95">
        <f t="shared" si="115"/>
        <v>285093.81</v>
      </c>
      <c r="W597" s="96">
        <f t="shared" si="116"/>
        <v>1577425.62</v>
      </c>
      <c r="X597" s="89"/>
      <c r="Y597" s="97">
        <f t="shared" si="117"/>
        <v>378045.08</v>
      </c>
      <c r="Z597" s="97">
        <f t="shared" si="118"/>
        <v>378045.08</v>
      </c>
      <c r="AA597" s="97">
        <f t="shared" si="119"/>
        <v>756090.16</v>
      </c>
    </row>
    <row r="598" spans="1:27" s="18" customFormat="1" ht="26.1" customHeight="1" x14ac:dyDescent="0.2">
      <c r="A598" s="85">
        <v>5246</v>
      </c>
      <c r="B598" s="85" t="s">
        <v>1114</v>
      </c>
      <c r="C598" s="85" t="s">
        <v>278</v>
      </c>
      <c r="D598" s="85" t="s">
        <v>65</v>
      </c>
      <c r="E598" s="85" t="s">
        <v>1115</v>
      </c>
      <c r="F598" s="85" t="s">
        <v>80</v>
      </c>
      <c r="G598" s="85" t="s">
        <v>1116</v>
      </c>
      <c r="H598" s="85">
        <v>1851476725</v>
      </c>
      <c r="I598" s="86" t="s">
        <v>67</v>
      </c>
      <c r="J598" s="85">
        <v>524601</v>
      </c>
      <c r="K598" s="86" t="s">
        <v>87</v>
      </c>
      <c r="L598" s="86" t="s">
        <v>88</v>
      </c>
      <c r="M598" s="87">
        <v>6730</v>
      </c>
      <c r="N598" s="87">
        <v>12984</v>
      </c>
      <c r="O598" s="102">
        <f t="shared" si="108"/>
        <v>0.51833025261860755</v>
      </c>
      <c r="P598" s="91">
        <f t="shared" si="109"/>
        <v>6730.0000000000009</v>
      </c>
      <c r="Q598" s="92">
        <f t="shared" si="110"/>
        <v>4.9476257123662901E-4</v>
      </c>
      <c r="R598" s="93">
        <f t="shared" si="111"/>
        <v>3.902745227846981E-4</v>
      </c>
      <c r="S598" s="94">
        <f t="shared" si="112"/>
        <v>235214.58</v>
      </c>
      <c r="T598" s="95">
        <f t="shared" si="113"/>
        <v>63804.58</v>
      </c>
      <c r="U598" s="95">
        <f t="shared" si="114"/>
        <v>95706.87</v>
      </c>
      <c r="V598" s="95">
        <f t="shared" si="115"/>
        <v>87078.21</v>
      </c>
      <c r="W598" s="96">
        <f t="shared" si="116"/>
        <v>481804.24</v>
      </c>
      <c r="X598" s="89"/>
      <c r="Y598" s="97">
        <f t="shared" si="117"/>
        <v>115468.98</v>
      </c>
      <c r="Z598" s="97">
        <f t="shared" si="118"/>
        <v>115468.98</v>
      </c>
      <c r="AA598" s="97">
        <f t="shared" si="119"/>
        <v>230937.96</v>
      </c>
    </row>
    <row r="599" spans="1:27" s="18" customFormat="1" ht="26.1" customHeight="1" x14ac:dyDescent="0.2">
      <c r="A599" s="85">
        <v>5247</v>
      </c>
      <c r="B599" s="85" t="s">
        <v>1117</v>
      </c>
      <c r="C599" s="85" t="s">
        <v>1118</v>
      </c>
      <c r="D599" s="85" t="s">
        <v>65</v>
      </c>
      <c r="E599" s="85" t="s">
        <v>766</v>
      </c>
      <c r="F599" s="85" t="s">
        <v>135</v>
      </c>
      <c r="G599" s="85">
        <v>675434</v>
      </c>
      <c r="H599" s="85">
        <v>1588162390</v>
      </c>
      <c r="I599" s="86" t="s">
        <v>67</v>
      </c>
      <c r="J599" s="85">
        <v>1029311</v>
      </c>
      <c r="K599" s="86" t="s">
        <v>111</v>
      </c>
      <c r="L599" s="86" t="s">
        <v>112</v>
      </c>
      <c r="M599" s="87">
        <v>16982</v>
      </c>
      <c r="N599" s="87">
        <v>33220</v>
      </c>
      <c r="O599" s="102">
        <f t="shared" si="108"/>
        <v>0.51119807344972912</v>
      </c>
      <c r="P599" s="91">
        <f t="shared" si="109"/>
        <v>16982</v>
      </c>
      <c r="Q599" s="92">
        <f t="shared" si="110"/>
        <v>1.2484484375542991E-3</v>
      </c>
      <c r="R599" s="93">
        <f t="shared" si="111"/>
        <v>9.847907794843598E-4</v>
      </c>
      <c r="S599" s="94">
        <f t="shared" si="112"/>
        <v>593523.62</v>
      </c>
      <c r="T599" s="95">
        <f t="shared" si="113"/>
        <v>160999.9</v>
      </c>
      <c r="U599" s="95">
        <f t="shared" si="114"/>
        <v>241499.85</v>
      </c>
      <c r="V599" s="95">
        <f t="shared" si="115"/>
        <v>219726.93</v>
      </c>
      <c r="W599" s="96">
        <f t="shared" si="116"/>
        <v>1215750.3</v>
      </c>
      <c r="X599" s="89"/>
      <c r="Y599" s="97">
        <f t="shared" si="117"/>
        <v>291366.14</v>
      </c>
      <c r="Z599" s="97">
        <f t="shared" si="118"/>
        <v>291366.14</v>
      </c>
      <c r="AA599" s="97">
        <f t="shared" si="119"/>
        <v>582732.28</v>
      </c>
    </row>
    <row r="600" spans="1:27" s="18" customFormat="1" ht="26.1" customHeight="1" x14ac:dyDescent="0.2">
      <c r="A600" s="85">
        <v>5248</v>
      </c>
      <c r="B600" s="85" t="s">
        <v>1119</v>
      </c>
      <c r="C600" s="85" t="s">
        <v>71</v>
      </c>
      <c r="D600" s="85" t="s">
        <v>65</v>
      </c>
      <c r="E600" s="85" t="s">
        <v>218</v>
      </c>
      <c r="F600" s="85" t="s">
        <v>80</v>
      </c>
      <c r="G600" s="85">
        <v>675944</v>
      </c>
      <c r="H600" s="85">
        <v>1508591546</v>
      </c>
      <c r="I600" s="86" t="s">
        <v>67</v>
      </c>
      <c r="J600" s="85">
        <v>1031131</v>
      </c>
      <c r="K600" s="86" t="s">
        <v>260</v>
      </c>
      <c r="L600" s="86" t="s">
        <v>88</v>
      </c>
      <c r="M600" s="87">
        <v>3966</v>
      </c>
      <c r="N600" s="87">
        <v>7732</v>
      </c>
      <c r="O600" s="102">
        <f t="shared" si="108"/>
        <v>0.51293326435592346</v>
      </c>
      <c r="P600" s="91">
        <f t="shared" si="109"/>
        <v>11963.553719008265</v>
      </c>
      <c r="Q600" s="92">
        <f t="shared" si="110"/>
        <v>8.7951242186390247E-4</v>
      </c>
      <c r="R600" s="93">
        <f t="shared" si="111"/>
        <v>6.9376972043017093E-4</v>
      </c>
      <c r="S600" s="94">
        <f t="shared" si="112"/>
        <v>418128.12</v>
      </c>
      <c r="T600" s="95">
        <f t="shared" si="113"/>
        <v>113421.91</v>
      </c>
      <c r="U600" s="95">
        <f t="shared" si="114"/>
        <v>170132.87</v>
      </c>
      <c r="V600" s="95">
        <f t="shared" si="115"/>
        <v>154794.19</v>
      </c>
      <c r="W600" s="96">
        <f t="shared" si="116"/>
        <v>856477.09000000008</v>
      </c>
      <c r="X600" s="89"/>
      <c r="Y600" s="97">
        <f t="shared" si="117"/>
        <v>205262.9</v>
      </c>
      <c r="Z600" s="97">
        <f t="shared" si="118"/>
        <v>205262.9</v>
      </c>
      <c r="AA600" s="97">
        <f t="shared" si="119"/>
        <v>410525.8</v>
      </c>
    </row>
    <row r="601" spans="1:27" s="18" customFormat="1" ht="26.1" customHeight="1" x14ac:dyDescent="0.2">
      <c r="A601" s="85">
        <v>5249</v>
      </c>
      <c r="B601" s="85" t="s">
        <v>1120</v>
      </c>
      <c r="C601" s="85" t="s">
        <v>1121</v>
      </c>
      <c r="D601" s="85" t="s">
        <v>65</v>
      </c>
      <c r="E601" s="85" t="s">
        <v>403</v>
      </c>
      <c r="F601" s="85" t="s">
        <v>80</v>
      </c>
      <c r="G601" s="85">
        <v>451386</v>
      </c>
      <c r="H601" s="85">
        <v>7513021521</v>
      </c>
      <c r="I601" s="86" t="s">
        <v>67</v>
      </c>
      <c r="J601" s="85">
        <v>524901</v>
      </c>
      <c r="K601" s="86" t="s">
        <v>111</v>
      </c>
      <c r="L601" s="86" t="s">
        <v>112</v>
      </c>
      <c r="M601" s="87">
        <v>8395</v>
      </c>
      <c r="N601" s="87">
        <v>13089</v>
      </c>
      <c r="O601" s="102">
        <f t="shared" si="108"/>
        <v>0.64137825655130265</v>
      </c>
      <c r="P601" s="91">
        <f t="shared" si="109"/>
        <v>8395</v>
      </c>
      <c r="Q601" s="92">
        <f t="shared" si="110"/>
        <v>6.1716668432860327E-4</v>
      </c>
      <c r="R601" s="93">
        <f t="shared" si="111"/>
        <v>4.8682832374109065E-4</v>
      </c>
      <c r="S601" s="94">
        <f t="shared" si="112"/>
        <v>293406.59999999998</v>
      </c>
      <c r="T601" s="95">
        <f t="shared" si="113"/>
        <v>79589.81</v>
      </c>
      <c r="U601" s="95">
        <f t="shared" si="114"/>
        <v>119384.72</v>
      </c>
      <c r="V601" s="95">
        <f t="shared" si="115"/>
        <v>108621.34</v>
      </c>
      <c r="W601" s="96">
        <f t="shared" si="116"/>
        <v>601002.47</v>
      </c>
      <c r="X601" s="89"/>
      <c r="Y601" s="97">
        <f t="shared" si="117"/>
        <v>144035.97</v>
      </c>
      <c r="Z601" s="97">
        <f t="shared" si="118"/>
        <v>144035.97</v>
      </c>
      <c r="AA601" s="97">
        <f t="shared" si="119"/>
        <v>288071.94</v>
      </c>
    </row>
    <row r="602" spans="1:27" s="18" customFormat="1" ht="26.1" customHeight="1" x14ac:dyDescent="0.2">
      <c r="A602" s="85">
        <v>5250</v>
      </c>
      <c r="B602" s="85" t="s">
        <v>1122</v>
      </c>
      <c r="C602" s="85" t="s">
        <v>1123</v>
      </c>
      <c r="D602" s="85" t="s">
        <v>106</v>
      </c>
      <c r="E602" s="85" t="s">
        <v>99</v>
      </c>
      <c r="F602" s="85" t="s">
        <v>100</v>
      </c>
      <c r="G602" s="85">
        <v>455753</v>
      </c>
      <c r="H602" s="85">
        <v>1477096675</v>
      </c>
      <c r="I602" s="86" t="s">
        <v>67</v>
      </c>
      <c r="J602" s="85">
        <v>1028461</v>
      </c>
      <c r="K602" s="86" t="s">
        <v>68</v>
      </c>
      <c r="L602" s="86" t="s">
        <v>69</v>
      </c>
      <c r="M602" s="87">
        <v>26110</v>
      </c>
      <c r="N602" s="87">
        <v>35414</v>
      </c>
      <c r="O602" s="102">
        <f t="shared" si="108"/>
        <v>0.73727904218670581</v>
      </c>
      <c r="P602" s="91">
        <f t="shared" si="109"/>
        <v>26110</v>
      </c>
      <c r="Q602" s="92">
        <f t="shared" si="110"/>
        <v>0</v>
      </c>
      <c r="R602" s="93">
        <f t="shared" si="111"/>
        <v>1.5141259717546011E-3</v>
      </c>
      <c r="S602" s="94">
        <f t="shared" si="112"/>
        <v>0</v>
      </c>
      <c r="T602" s="95">
        <f t="shared" si="113"/>
        <v>247539</v>
      </c>
      <c r="U602" s="95">
        <f t="shared" si="114"/>
        <v>371308.51</v>
      </c>
      <c r="V602" s="95">
        <f t="shared" si="115"/>
        <v>0</v>
      </c>
      <c r="W602" s="96">
        <f t="shared" si="116"/>
        <v>618847.51</v>
      </c>
      <c r="X602" s="89"/>
      <c r="Y602" s="97">
        <f t="shared" si="117"/>
        <v>0</v>
      </c>
      <c r="Z602" s="97">
        <f t="shared" si="118"/>
        <v>0</v>
      </c>
      <c r="AA602" s="97">
        <f t="shared" si="119"/>
        <v>0</v>
      </c>
    </row>
    <row r="603" spans="1:27" s="18" customFormat="1" ht="26.1" customHeight="1" x14ac:dyDescent="0.2">
      <c r="A603" s="85">
        <v>5253</v>
      </c>
      <c r="B603" s="85" t="s">
        <v>1124</v>
      </c>
      <c r="C603" s="85" t="s">
        <v>239</v>
      </c>
      <c r="D603" s="85" t="s">
        <v>65</v>
      </c>
      <c r="E603" s="85" t="s">
        <v>427</v>
      </c>
      <c r="F603" s="85" t="s">
        <v>100</v>
      </c>
      <c r="G603" s="85">
        <v>675962</v>
      </c>
      <c r="H603" s="85">
        <v>1639314560</v>
      </c>
      <c r="I603" s="86" t="s">
        <v>67</v>
      </c>
      <c r="J603" s="85">
        <v>1026683</v>
      </c>
      <c r="K603" s="86" t="s">
        <v>87</v>
      </c>
      <c r="L603" s="86" t="s">
        <v>88</v>
      </c>
      <c r="M603" s="87">
        <v>19092</v>
      </c>
      <c r="N603" s="87">
        <v>29914</v>
      </c>
      <c r="O603" s="102">
        <f t="shared" si="108"/>
        <v>0.63822959149562075</v>
      </c>
      <c r="P603" s="91">
        <f t="shared" si="109"/>
        <v>19092</v>
      </c>
      <c r="Q603" s="92">
        <f t="shared" si="110"/>
        <v>1.4035671634546388E-3</v>
      </c>
      <c r="R603" s="93">
        <f t="shared" si="111"/>
        <v>1.1071502509666352E-3</v>
      </c>
      <c r="S603" s="94">
        <f t="shared" si="112"/>
        <v>667268.46</v>
      </c>
      <c r="T603" s="95">
        <f t="shared" si="113"/>
        <v>181004.01</v>
      </c>
      <c r="U603" s="95">
        <f t="shared" si="114"/>
        <v>271506.01</v>
      </c>
      <c r="V603" s="95">
        <f t="shared" si="115"/>
        <v>247027.82</v>
      </c>
      <c r="W603" s="96">
        <f t="shared" si="116"/>
        <v>1366806.3</v>
      </c>
      <c r="X603" s="89"/>
      <c r="Y603" s="97">
        <f t="shared" si="117"/>
        <v>327568.15000000002</v>
      </c>
      <c r="Z603" s="97">
        <f t="shared" si="118"/>
        <v>327568.15000000002</v>
      </c>
      <c r="AA603" s="97">
        <f t="shared" si="119"/>
        <v>655136.30000000005</v>
      </c>
    </row>
    <row r="604" spans="1:27" s="18" customFormat="1" ht="26.1" customHeight="1" x14ac:dyDescent="0.2">
      <c r="A604" s="85">
        <v>5255</v>
      </c>
      <c r="B604" s="85" t="s">
        <v>1125</v>
      </c>
      <c r="C604" s="85" t="s">
        <v>146</v>
      </c>
      <c r="D604" s="85" t="s">
        <v>65</v>
      </c>
      <c r="E604" s="85" t="s">
        <v>195</v>
      </c>
      <c r="F604" s="85" t="s">
        <v>195</v>
      </c>
      <c r="G604" s="85">
        <v>455761</v>
      </c>
      <c r="H604" s="85">
        <v>1194390757</v>
      </c>
      <c r="I604" s="86" t="s">
        <v>67</v>
      </c>
      <c r="J604" s="85">
        <v>1018970</v>
      </c>
      <c r="K604" s="86" t="s">
        <v>72</v>
      </c>
      <c r="L604" s="86" t="s">
        <v>73</v>
      </c>
      <c r="M604" s="87">
        <v>29832</v>
      </c>
      <c r="N604" s="87">
        <v>39473</v>
      </c>
      <c r="O604" s="102">
        <f t="shared" si="108"/>
        <v>0.75575709978972971</v>
      </c>
      <c r="P604" s="91">
        <f t="shared" si="109"/>
        <v>29832</v>
      </c>
      <c r="Q604" s="92">
        <f t="shared" si="110"/>
        <v>2.1931288298857525E-3</v>
      </c>
      <c r="R604" s="93">
        <f t="shared" si="111"/>
        <v>1.7299657598385011E-3</v>
      </c>
      <c r="S604" s="94">
        <f t="shared" si="112"/>
        <v>1042633.18</v>
      </c>
      <c r="T604" s="95">
        <f t="shared" si="113"/>
        <v>282825.87</v>
      </c>
      <c r="U604" s="95">
        <f t="shared" si="114"/>
        <v>424238.81</v>
      </c>
      <c r="V604" s="95">
        <f t="shared" si="115"/>
        <v>385990.67</v>
      </c>
      <c r="W604" s="96">
        <f t="shared" si="116"/>
        <v>2135688.5300000003</v>
      </c>
      <c r="X604" s="89"/>
      <c r="Y604" s="97">
        <f t="shared" si="117"/>
        <v>511838.11</v>
      </c>
      <c r="Z604" s="97">
        <f t="shared" si="118"/>
        <v>511838.11</v>
      </c>
      <c r="AA604" s="97">
        <f t="shared" si="119"/>
        <v>1023676.22</v>
      </c>
    </row>
    <row r="605" spans="1:27" s="18" customFormat="1" ht="26.1" customHeight="1" x14ac:dyDescent="0.2">
      <c r="A605" s="85">
        <v>5256</v>
      </c>
      <c r="B605" s="85" t="s">
        <v>1126</v>
      </c>
      <c r="C605" s="85" t="s">
        <v>146</v>
      </c>
      <c r="D605" s="85" t="s">
        <v>65</v>
      </c>
      <c r="E605" s="85" t="s">
        <v>155</v>
      </c>
      <c r="F605" s="85" t="s">
        <v>155</v>
      </c>
      <c r="G605" s="85">
        <v>455757</v>
      </c>
      <c r="H605" s="85">
        <v>1134101553</v>
      </c>
      <c r="I605" s="86" t="s">
        <v>67</v>
      </c>
      <c r="J605" s="85">
        <v>1026108</v>
      </c>
      <c r="K605" s="86" t="s">
        <v>68</v>
      </c>
      <c r="L605" s="86" t="s">
        <v>69</v>
      </c>
      <c r="M605" s="87">
        <v>27312</v>
      </c>
      <c r="N605" s="87">
        <v>39054</v>
      </c>
      <c r="O605" s="102">
        <f t="shared" si="108"/>
        <v>0.69933937624827158</v>
      </c>
      <c r="P605" s="91">
        <f t="shared" si="109"/>
        <v>27312</v>
      </c>
      <c r="Q605" s="92">
        <f t="shared" si="110"/>
        <v>2.0078685506114131E-3</v>
      </c>
      <c r="R605" s="93">
        <f t="shared" si="111"/>
        <v>1.5838302773099069E-3</v>
      </c>
      <c r="S605" s="94">
        <f t="shared" si="112"/>
        <v>954558.78</v>
      </c>
      <c r="T605" s="95">
        <f t="shared" si="113"/>
        <v>258934.71</v>
      </c>
      <c r="U605" s="95">
        <f t="shared" si="114"/>
        <v>388402.07</v>
      </c>
      <c r="V605" s="95">
        <f t="shared" si="115"/>
        <v>353384.86</v>
      </c>
      <c r="W605" s="96">
        <f t="shared" si="116"/>
        <v>1955280.42</v>
      </c>
      <c r="X605" s="89"/>
      <c r="Y605" s="97">
        <f t="shared" si="117"/>
        <v>468601.58</v>
      </c>
      <c r="Z605" s="97">
        <f t="shared" si="118"/>
        <v>468601.58</v>
      </c>
      <c r="AA605" s="97">
        <f t="shared" si="119"/>
        <v>937203.16</v>
      </c>
    </row>
    <row r="606" spans="1:27" s="18" customFormat="1" ht="26.1" customHeight="1" x14ac:dyDescent="0.2">
      <c r="A606" s="85">
        <v>5257</v>
      </c>
      <c r="B606" s="85" t="s">
        <v>1127</v>
      </c>
      <c r="C606" s="85" t="s">
        <v>1128</v>
      </c>
      <c r="D606" s="85" t="s">
        <v>65</v>
      </c>
      <c r="E606" s="85" t="s">
        <v>66</v>
      </c>
      <c r="F606" s="85" t="s">
        <v>66</v>
      </c>
      <c r="G606" s="85">
        <v>455727</v>
      </c>
      <c r="H606" s="85">
        <v>4629313280</v>
      </c>
      <c r="I606" s="86" t="s">
        <v>67</v>
      </c>
      <c r="J606" s="85">
        <v>1028640</v>
      </c>
      <c r="K606" s="86" t="s">
        <v>72</v>
      </c>
      <c r="L606" s="86" t="s">
        <v>73</v>
      </c>
      <c r="M606" s="87">
        <v>26370</v>
      </c>
      <c r="N606" s="87">
        <v>32361</v>
      </c>
      <c r="O606" s="102">
        <f t="shared" si="108"/>
        <v>0.81486975062575318</v>
      </c>
      <c r="P606" s="91">
        <f t="shared" si="109"/>
        <v>26369.999999999996</v>
      </c>
      <c r="Q606" s="92">
        <f t="shared" si="110"/>
        <v>1.9386164938350525E-3</v>
      </c>
      <c r="R606" s="93">
        <f t="shared" si="111"/>
        <v>1.5292034421742178E-3</v>
      </c>
      <c r="S606" s="94">
        <f t="shared" si="112"/>
        <v>921635.73</v>
      </c>
      <c r="T606" s="95">
        <f t="shared" si="113"/>
        <v>250003.97</v>
      </c>
      <c r="U606" s="95">
        <f t="shared" si="114"/>
        <v>375005.95</v>
      </c>
      <c r="V606" s="95">
        <f t="shared" si="115"/>
        <v>341196.5</v>
      </c>
      <c r="W606" s="96">
        <f t="shared" si="116"/>
        <v>1887842.15</v>
      </c>
      <c r="X606" s="89"/>
      <c r="Y606" s="97">
        <f t="shared" si="117"/>
        <v>452439.36</v>
      </c>
      <c r="Z606" s="97">
        <f t="shared" si="118"/>
        <v>452439.36</v>
      </c>
      <c r="AA606" s="97">
        <f t="shared" si="119"/>
        <v>904878.72</v>
      </c>
    </row>
    <row r="607" spans="1:27" s="18" customFormat="1" ht="26.1" customHeight="1" x14ac:dyDescent="0.2">
      <c r="A607" s="85">
        <v>5258</v>
      </c>
      <c r="B607" s="85" t="s">
        <v>1129</v>
      </c>
      <c r="C607" s="85" t="s">
        <v>989</v>
      </c>
      <c r="D607" s="85" t="s">
        <v>65</v>
      </c>
      <c r="E607" s="85" t="s">
        <v>486</v>
      </c>
      <c r="F607" s="85" t="s">
        <v>103</v>
      </c>
      <c r="G607" s="85">
        <v>455763</v>
      </c>
      <c r="H607" s="85">
        <v>1164138723</v>
      </c>
      <c r="I607" s="86" t="s">
        <v>67</v>
      </c>
      <c r="J607" s="85">
        <v>1014815</v>
      </c>
      <c r="K607" s="86" t="s">
        <v>72</v>
      </c>
      <c r="L607" s="86" t="s">
        <v>73</v>
      </c>
      <c r="M607" s="87">
        <v>24901</v>
      </c>
      <c r="N607" s="87">
        <v>36928</v>
      </c>
      <c r="O607" s="102">
        <f t="shared" si="108"/>
        <v>0.67431217504332752</v>
      </c>
      <c r="P607" s="91">
        <f t="shared" si="109"/>
        <v>24901</v>
      </c>
      <c r="Q607" s="92">
        <f t="shared" si="110"/>
        <v>1.8306215135755271E-3</v>
      </c>
      <c r="R607" s="93">
        <f t="shared" si="111"/>
        <v>1.4440157343033827E-3</v>
      </c>
      <c r="S607" s="94">
        <f t="shared" si="112"/>
        <v>870293.94</v>
      </c>
      <c r="T607" s="95">
        <f t="shared" si="113"/>
        <v>236076.93</v>
      </c>
      <c r="U607" s="95">
        <f t="shared" si="114"/>
        <v>354115.4</v>
      </c>
      <c r="V607" s="95">
        <f t="shared" si="115"/>
        <v>322189.39</v>
      </c>
      <c r="W607" s="96">
        <f t="shared" si="116"/>
        <v>1782675.6600000001</v>
      </c>
      <c r="X607" s="89"/>
      <c r="Y607" s="97">
        <f t="shared" si="117"/>
        <v>427235.21</v>
      </c>
      <c r="Z607" s="97">
        <f t="shared" si="118"/>
        <v>427235.21</v>
      </c>
      <c r="AA607" s="97">
        <f t="shared" si="119"/>
        <v>854470.42</v>
      </c>
    </row>
    <row r="608" spans="1:27" s="18" customFormat="1" ht="26.1" customHeight="1" x14ac:dyDescent="0.2">
      <c r="A608" s="85">
        <v>5259</v>
      </c>
      <c r="B608" s="85" t="s">
        <v>1130</v>
      </c>
      <c r="C608" s="85" t="s">
        <v>483</v>
      </c>
      <c r="D608" s="85" t="s">
        <v>65</v>
      </c>
      <c r="E608" s="85" t="s">
        <v>503</v>
      </c>
      <c r="F608" s="85" t="s">
        <v>195</v>
      </c>
      <c r="G608" s="85">
        <v>675635</v>
      </c>
      <c r="H608" s="85">
        <v>1497026363</v>
      </c>
      <c r="I608" s="86" t="s">
        <v>67</v>
      </c>
      <c r="J608" s="85">
        <v>1027423</v>
      </c>
      <c r="K608" s="86" t="s">
        <v>72</v>
      </c>
      <c r="L608" s="86" t="s">
        <v>73</v>
      </c>
      <c r="M608" s="87">
        <v>21587</v>
      </c>
      <c r="N608" s="87">
        <v>31113</v>
      </c>
      <c r="O608" s="102">
        <f t="shared" si="108"/>
        <v>0.693825732009128</v>
      </c>
      <c r="P608" s="91">
        <f t="shared" si="109"/>
        <v>21587</v>
      </c>
      <c r="Q608" s="92">
        <f t="shared" si="110"/>
        <v>1.5869895431330028E-3</v>
      </c>
      <c r="R608" s="93">
        <f t="shared" si="111"/>
        <v>1.2518359767241124E-3</v>
      </c>
      <c r="S608" s="94">
        <f t="shared" si="112"/>
        <v>754469.11</v>
      </c>
      <c r="T608" s="95">
        <f t="shared" si="113"/>
        <v>204658.16</v>
      </c>
      <c r="U608" s="95">
        <f t="shared" si="114"/>
        <v>306987.24</v>
      </c>
      <c r="V608" s="95">
        <f t="shared" si="115"/>
        <v>279310.15999999997</v>
      </c>
      <c r="W608" s="96">
        <f t="shared" si="116"/>
        <v>1545424.67</v>
      </c>
      <c r="X608" s="89"/>
      <c r="Y608" s="97">
        <f t="shared" si="117"/>
        <v>370375.75</v>
      </c>
      <c r="Z608" s="97">
        <f t="shared" si="118"/>
        <v>370375.75</v>
      </c>
      <c r="AA608" s="97">
        <f t="shared" si="119"/>
        <v>740751.5</v>
      </c>
    </row>
    <row r="609" spans="1:27" s="18" customFormat="1" ht="26.1" customHeight="1" x14ac:dyDescent="0.2">
      <c r="A609" s="85">
        <v>5260</v>
      </c>
      <c r="B609" s="85" t="s">
        <v>1131</v>
      </c>
      <c r="C609" s="85" t="s">
        <v>334</v>
      </c>
      <c r="D609" s="85" t="s">
        <v>65</v>
      </c>
      <c r="E609" s="85" t="s">
        <v>457</v>
      </c>
      <c r="F609" s="85" t="s">
        <v>103</v>
      </c>
      <c r="G609" s="85">
        <v>675891</v>
      </c>
      <c r="H609" s="85">
        <v>1952853194</v>
      </c>
      <c r="I609" s="86" t="s">
        <v>67</v>
      </c>
      <c r="J609" s="85">
        <v>1031124</v>
      </c>
      <c r="K609" s="86" t="s">
        <v>484</v>
      </c>
      <c r="L609" s="86" t="s">
        <v>88</v>
      </c>
      <c r="M609" s="87">
        <v>6239</v>
      </c>
      <c r="N609" s="87">
        <v>13421</v>
      </c>
      <c r="O609" s="102">
        <f t="shared" si="108"/>
        <v>0.46486848968035172</v>
      </c>
      <c r="P609" s="91">
        <f t="shared" si="109"/>
        <v>14981.809210526315</v>
      </c>
      <c r="Q609" s="92">
        <f t="shared" si="110"/>
        <v>1.1014024438003877E-3</v>
      </c>
      <c r="R609" s="93">
        <f t="shared" si="111"/>
        <v>8.6879917386174614E-4</v>
      </c>
      <c r="S609" s="94">
        <f t="shared" si="112"/>
        <v>523616.63</v>
      </c>
      <c r="T609" s="95">
        <f t="shared" si="113"/>
        <v>142036.85</v>
      </c>
      <c r="U609" s="95">
        <f t="shared" si="114"/>
        <v>213055.27</v>
      </c>
      <c r="V609" s="95">
        <f t="shared" si="115"/>
        <v>193846.83</v>
      </c>
      <c r="W609" s="96">
        <f t="shared" si="116"/>
        <v>1072555.58</v>
      </c>
      <c r="X609" s="89"/>
      <c r="Y609" s="97">
        <f t="shared" si="117"/>
        <v>257048.17</v>
      </c>
      <c r="Z609" s="97">
        <f t="shared" si="118"/>
        <v>257048.17</v>
      </c>
      <c r="AA609" s="97">
        <f t="shared" si="119"/>
        <v>514096.34</v>
      </c>
    </row>
    <row r="610" spans="1:27" s="18" customFormat="1" ht="26.1" customHeight="1" x14ac:dyDescent="0.2">
      <c r="A610" s="85">
        <v>5261</v>
      </c>
      <c r="B610" s="85" t="s">
        <v>1132</v>
      </c>
      <c r="C610" s="85" t="s">
        <v>1133</v>
      </c>
      <c r="D610" s="85" t="s">
        <v>106</v>
      </c>
      <c r="E610" s="85" t="s">
        <v>135</v>
      </c>
      <c r="F610" s="85" t="s">
        <v>135</v>
      </c>
      <c r="G610" s="85">
        <v>675918</v>
      </c>
      <c r="H610" s="85">
        <v>1396145173</v>
      </c>
      <c r="I610" s="86" t="s">
        <v>67</v>
      </c>
      <c r="J610" s="85">
        <v>1026161</v>
      </c>
      <c r="K610" s="86" t="s">
        <v>68</v>
      </c>
      <c r="L610" s="86" t="s">
        <v>69</v>
      </c>
      <c r="M610" s="87">
        <v>23134</v>
      </c>
      <c r="N610" s="87">
        <v>31459</v>
      </c>
      <c r="O610" s="102">
        <f t="shared" si="108"/>
        <v>0.73536984646682979</v>
      </c>
      <c r="P610" s="91">
        <f t="shared" si="109"/>
        <v>23134</v>
      </c>
      <c r="Q610" s="92">
        <f t="shared" si="110"/>
        <v>0</v>
      </c>
      <c r="R610" s="93">
        <f t="shared" si="111"/>
        <v>1.3415469257208328E-3</v>
      </c>
      <c r="S610" s="94">
        <f t="shared" si="112"/>
        <v>0</v>
      </c>
      <c r="T610" s="95">
        <f t="shared" si="113"/>
        <v>219324.68</v>
      </c>
      <c r="U610" s="95">
        <f t="shared" si="114"/>
        <v>328987.02</v>
      </c>
      <c r="V610" s="95">
        <f t="shared" si="115"/>
        <v>0</v>
      </c>
      <c r="W610" s="96">
        <f t="shared" si="116"/>
        <v>548311.69999999995</v>
      </c>
      <c r="X610" s="89"/>
      <c r="Y610" s="97">
        <f t="shared" si="117"/>
        <v>0</v>
      </c>
      <c r="Z610" s="97">
        <f t="shared" si="118"/>
        <v>0</v>
      </c>
      <c r="AA610" s="97">
        <f t="shared" si="119"/>
        <v>0</v>
      </c>
    </row>
    <row r="611" spans="1:27" s="18" customFormat="1" ht="26.1" customHeight="1" x14ac:dyDescent="0.2">
      <c r="A611" s="85">
        <v>5262</v>
      </c>
      <c r="B611" s="85" t="s">
        <v>1134</v>
      </c>
      <c r="C611" s="85" t="s">
        <v>119</v>
      </c>
      <c r="D611" s="85" t="s">
        <v>65</v>
      </c>
      <c r="E611" s="85" t="s">
        <v>325</v>
      </c>
      <c r="F611" s="85" t="s">
        <v>92</v>
      </c>
      <c r="G611" s="85">
        <v>675139</v>
      </c>
      <c r="H611" s="85">
        <v>1104233592</v>
      </c>
      <c r="I611" s="86" t="s">
        <v>67</v>
      </c>
      <c r="J611" s="85">
        <v>1026188</v>
      </c>
      <c r="K611" s="86" t="s">
        <v>68</v>
      </c>
      <c r="L611" s="86" t="s">
        <v>69</v>
      </c>
      <c r="M611" s="87">
        <v>9439</v>
      </c>
      <c r="N611" s="87">
        <v>13255</v>
      </c>
      <c r="O611" s="102">
        <f t="shared" si="108"/>
        <v>0.71210863824971704</v>
      </c>
      <c r="P611" s="91">
        <f t="shared" si="109"/>
        <v>9439</v>
      </c>
      <c r="Q611" s="92">
        <f t="shared" si="110"/>
        <v>6.9391737145654397E-4</v>
      </c>
      <c r="R611" s="93">
        <f t="shared" si="111"/>
        <v>5.473701665029368E-4</v>
      </c>
      <c r="S611" s="94">
        <f t="shared" si="112"/>
        <v>329894.56</v>
      </c>
      <c r="T611" s="95">
        <f t="shared" si="113"/>
        <v>89487.58</v>
      </c>
      <c r="U611" s="95">
        <f t="shared" si="114"/>
        <v>134231.37</v>
      </c>
      <c r="V611" s="95">
        <f t="shared" si="115"/>
        <v>122129.46</v>
      </c>
      <c r="W611" s="96">
        <f t="shared" si="116"/>
        <v>675742.97</v>
      </c>
      <c r="X611" s="89"/>
      <c r="Y611" s="97">
        <f t="shared" si="117"/>
        <v>161948.24</v>
      </c>
      <c r="Z611" s="97">
        <f t="shared" si="118"/>
        <v>161948.24</v>
      </c>
      <c r="AA611" s="97">
        <f t="shared" si="119"/>
        <v>323896.48</v>
      </c>
    </row>
    <row r="612" spans="1:27" s="18" customFormat="1" ht="26.1" customHeight="1" x14ac:dyDescent="0.2">
      <c r="A612" s="85">
        <v>5263</v>
      </c>
      <c r="B612" s="85" t="s">
        <v>1135</v>
      </c>
      <c r="C612" s="85" t="s">
        <v>71</v>
      </c>
      <c r="D612" s="85" t="s">
        <v>65</v>
      </c>
      <c r="E612" s="85" t="s">
        <v>135</v>
      </c>
      <c r="F612" s="85" t="s">
        <v>135</v>
      </c>
      <c r="G612" s="85">
        <v>675118</v>
      </c>
      <c r="H612" s="85">
        <v>1144607334</v>
      </c>
      <c r="I612" s="86" t="s">
        <v>67</v>
      </c>
      <c r="J612" s="85">
        <v>1026906</v>
      </c>
      <c r="K612" s="86" t="s">
        <v>72</v>
      </c>
      <c r="L612" s="86" t="s">
        <v>73</v>
      </c>
      <c r="M612" s="87">
        <v>15369</v>
      </c>
      <c r="N612" s="87">
        <v>27192</v>
      </c>
      <c r="O612" s="102">
        <f t="shared" si="108"/>
        <v>0.56520300088261255</v>
      </c>
      <c r="P612" s="91">
        <f t="shared" si="109"/>
        <v>15369</v>
      </c>
      <c r="Q612" s="92">
        <f t="shared" si="110"/>
        <v>1.129867155621954E-3</v>
      </c>
      <c r="R612" s="93">
        <f t="shared" si="111"/>
        <v>8.9125247261189063E-4</v>
      </c>
      <c r="S612" s="94">
        <f t="shared" si="112"/>
        <v>537149.01</v>
      </c>
      <c r="T612" s="95">
        <f t="shared" si="113"/>
        <v>145707.66</v>
      </c>
      <c r="U612" s="95">
        <f t="shared" si="114"/>
        <v>218561.49</v>
      </c>
      <c r="V612" s="95">
        <f t="shared" si="115"/>
        <v>198856.62</v>
      </c>
      <c r="W612" s="96">
        <f t="shared" si="116"/>
        <v>1100274.78</v>
      </c>
      <c r="X612" s="89"/>
      <c r="Y612" s="97">
        <f t="shared" si="117"/>
        <v>263691.33</v>
      </c>
      <c r="Z612" s="97">
        <f t="shared" si="118"/>
        <v>263691.33</v>
      </c>
      <c r="AA612" s="97">
        <f t="shared" si="119"/>
        <v>527382.66</v>
      </c>
    </row>
    <row r="613" spans="1:27" s="18" customFormat="1" ht="26.1" customHeight="1" x14ac:dyDescent="0.2">
      <c r="A613" s="85">
        <v>5264</v>
      </c>
      <c r="B613" s="85" t="s">
        <v>1136</v>
      </c>
      <c r="C613" s="85" t="s">
        <v>78</v>
      </c>
      <c r="D613" s="85" t="s">
        <v>65</v>
      </c>
      <c r="E613" s="85" t="s">
        <v>134</v>
      </c>
      <c r="F613" s="85" t="s">
        <v>135</v>
      </c>
      <c r="G613" s="85">
        <v>455771</v>
      </c>
      <c r="H613" s="85">
        <v>1497390082</v>
      </c>
      <c r="I613" s="86" t="s">
        <v>81</v>
      </c>
      <c r="J613" s="85">
        <v>1030816</v>
      </c>
      <c r="K613" s="86">
        <v>43831</v>
      </c>
      <c r="L613" s="86">
        <v>43982</v>
      </c>
      <c r="M613" s="87">
        <f>602+5746</f>
        <v>6348</v>
      </c>
      <c r="N613" s="87">
        <v>9109</v>
      </c>
      <c r="O613" s="102">
        <f t="shared" si="108"/>
        <v>0.6968931825666923</v>
      </c>
      <c r="P613" s="91">
        <f t="shared" si="109"/>
        <v>15344.503311258277</v>
      </c>
      <c r="Q613" s="92">
        <f t="shared" si="110"/>
        <v>1.1280662574483079E-3</v>
      </c>
      <c r="R613" s="93">
        <f t="shared" si="111"/>
        <v>8.898319029969603E-4</v>
      </c>
      <c r="S613" s="94">
        <f t="shared" si="112"/>
        <v>536292.85</v>
      </c>
      <c r="T613" s="95">
        <f t="shared" si="113"/>
        <v>145475.41</v>
      </c>
      <c r="U613" s="95">
        <f t="shared" si="114"/>
        <v>218213.12</v>
      </c>
      <c r="V613" s="95">
        <f t="shared" si="115"/>
        <v>198539.66</v>
      </c>
      <c r="W613" s="96">
        <f t="shared" si="116"/>
        <v>1098521.04</v>
      </c>
      <c r="X613" s="89"/>
      <c r="Y613" s="97">
        <f t="shared" si="117"/>
        <v>263271.03999999998</v>
      </c>
      <c r="Z613" s="97">
        <f t="shared" si="118"/>
        <v>263271.03999999998</v>
      </c>
      <c r="AA613" s="97">
        <f t="shared" si="119"/>
        <v>526542.07999999996</v>
      </c>
    </row>
    <row r="614" spans="1:27" s="18" customFormat="1" ht="26.1" customHeight="1" x14ac:dyDescent="0.2">
      <c r="A614" s="85">
        <v>5265</v>
      </c>
      <c r="B614" s="85" t="s">
        <v>1137</v>
      </c>
      <c r="C614" s="85" t="s">
        <v>137</v>
      </c>
      <c r="D614" s="85" t="s">
        <v>65</v>
      </c>
      <c r="E614" s="85" t="s">
        <v>801</v>
      </c>
      <c r="F614" s="85" t="s">
        <v>135</v>
      </c>
      <c r="G614" s="85">
        <v>455960</v>
      </c>
      <c r="H614" s="85">
        <v>7413860531</v>
      </c>
      <c r="I614" s="86" t="s">
        <v>81</v>
      </c>
      <c r="J614" s="85">
        <v>1014787</v>
      </c>
      <c r="K614" s="86" t="s">
        <v>72</v>
      </c>
      <c r="L614" s="86" t="s">
        <v>73</v>
      </c>
      <c r="M614" s="87">
        <v>13640</v>
      </c>
      <c r="N614" s="87">
        <v>19926</v>
      </c>
      <c r="O614" s="102">
        <f t="shared" si="108"/>
        <v>0.68453277125363843</v>
      </c>
      <c r="P614" s="91">
        <f t="shared" si="109"/>
        <v>13639.999999999998</v>
      </c>
      <c r="Q614" s="92">
        <f t="shared" si="110"/>
        <v>1.0027580195642819E-3</v>
      </c>
      <c r="R614" s="93">
        <f t="shared" si="111"/>
        <v>7.9098729432143847E-4</v>
      </c>
      <c r="S614" s="94">
        <f t="shared" si="112"/>
        <v>476720.19</v>
      </c>
      <c r="T614" s="95">
        <f t="shared" si="113"/>
        <v>129315.67</v>
      </c>
      <c r="U614" s="95">
        <f t="shared" si="114"/>
        <v>193973.5</v>
      </c>
      <c r="V614" s="95">
        <f t="shared" si="115"/>
        <v>176485.41</v>
      </c>
      <c r="W614" s="96">
        <f t="shared" si="116"/>
        <v>976494.77</v>
      </c>
      <c r="X614" s="89"/>
      <c r="Y614" s="97">
        <f t="shared" si="117"/>
        <v>234026.27</v>
      </c>
      <c r="Z614" s="97">
        <f t="shared" si="118"/>
        <v>234026.27</v>
      </c>
      <c r="AA614" s="97">
        <f t="shared" si="119"/>
        <v>468052.54</v>
      </c>
    </row>
    <row r="615" spans="1:27" s="18" customFormat="1" ht="26.1" customHeight="1" x14ac:dyDescent="0.2">
      <c r="A615" s="85">
        <v>5267</v>
      </c>
      <c r="B615" s="85" t="s">
        <v>1138</v>
      </c>
      <c r="C615" s="85" t="s">
        <v>362</v>
      </c>
      <c r="D615" s="85" t="s">
        <v>65</v>
      </c>
      <c r="E615" s="85" t="s">
        <v>1139</v>
      </c>
      <c r="F615" s="85" t="s">
        <v>182</v>
      </c>
      <c r="G615" s="85">
        <v>675312</v>
      </c>
      <c r="H615" s="85">
        <v>1043925928</v>
      </c>
      <c r="I615" s="86" t="s">
        <v>67</v>
      </c>
      <c r="J615" s="85">
        <v>1026518</v>
      </c>
      <c r="K615" s="86" t="s">
        <v>111</v>
      </c>
      <c r="L615" s="86" t="s">
        <v>112</v>
      </c>
      <c r="M615" s="87">
        <v>15978</v>
      </c>
      <c r="N615" s="87">
        <v>22527</v>
      </c>
      <c r="O615" s="102">
        <f t="shared" si="108"/>
        <v>0.70928219469969367</v>
      </c>
      <c r="P615" s="91">
        <f t="shared" si="109"/>
        <v>15978</v>
      </c>
      <c r="Q615" s="92">
        <f t="shared" si="110"/>
        <v>1.1746383897799193E-3</v>
      </c>
      <c r="R615" s="93">
        <f t="shared" si="111"/>
        <v>9.2656854755630098E-4</v>
      </c>
      <c r="S615" s="94">
        <f t="shared" si="112"/>
        <v>558433.66</v>
      </c>
      <c r="T615" s="95">
        <f t="shared" si="113"/>
        <v>151481.35999999999</v>
      </c>
      <c r="U615" s="95">
        <f t="shared" si="114"/>
        <v>227222.03</v>
      </c>
      <c r="V615" s="95">
        <f t="shared" si="115"/>
        <v>206736.36</v>
      </c>
      <c r="W615" s="96">
        <f t="shared" si="116"/>
        <v>1143873.4100000001</v>
      </c>
      <c r="X615" s="89"/>
      <c r="Y615" s="97">
        <f t="shared" si="117"/>
        <v>274140.15999999997</v>
      </c>
      <c r="Z615" s="97">
        <f t="shared" si="118"/>
        <v>274140.15999999997</v>
      </c>
      <c r="AA615" s="97">
        <f t="shared" si="119"/>
        <v>548280.31999999995</v>
      </c>
    </row>
    <row r="616" spans="1:27" s="18" customFormat="1" ht="26.1" customHeight="1" x14ac:dyDescent="0.2">
      <c r="A616" s="85">
        <v>5268</v>
      </c>
      <c r="B616" s="85" t="s">
        <v>1140</v>
      </c>
      <c r="C616" s="85" t="s">
        <v>78</v>
      </c>
      <c r="D616" s="85" t="s">
        <v>65</v>
      </c>
      <c r="E616" s="85" t="s">
        <v>96</v>
      </c>
      <c r="F616" s="85" t="s">
        <v>92</v>
      </c>
      <c r="G616" s="85">
        <v>455785</v>
      </c>
      <c r="H616" s="85">
        <v>1790320398</v>
      </c>
      <c r="I616" s="86" t="s">
        <v>67</v>
      </c>
      <c r="J616" s="85">
        <v>1030851</v>
      </c>
      <c r="K616" s="86" t="s">
        <v>72</v>
      </c>
      <c r="L616" s="86" t="s">
        <v>73</v>
      </c>
      <c r="M616" s="87">
        <v>13587</v>
      </c>
      <c r="N616" s="87">
        <v>21823</v>
      </c>
      <c r="O616" s="102">
        <f t="shared" si="108"/>
        <v>0.62260000916464275</v>
      </c>
      <c r="P616" s="91">
        <f t="shared" si="109"/>
        <v>13587</v>
      </c>
      <c r="Q616" s="92">
        <f t="shared" si="110"/>
        <v>9.9886167242081388E-4</v>
      </c>
      <c r="R616" s="93">
        <f t="shared" si="111"/>
        <v>7.8791380996667045E-4</v>
      </c>
      <c r="S616" s="94">
        <f t="shared" si="112"/>
        <v>474867.83</v>
      </c>
      <c r="T616" s="95">
        <f t="shared" si="113"/>
        <v>128813.19</v>
      </c>
      <c r="U616" s="95">
        <f t="shared" si="114"/>
        <v>193219.79</v>
      </c>
      <c r="V616" s="95">
        <f t="shared" si="115"/>
        <v>175799.65</v>
      </c>
      <c r="W616" s="96">
        <f t="shared" si="116"/>
        <v>972700.46000000008</v>
      </c>
      <c r="X616" s="89"/>
      <c r="Y616" s="97">
        <f t="shared" si="117"/>
        <v>233116.93</v>
      </c>
      <c r="Z616" s="97">
        <f t="shared" si="118"/>
        <v>233116.93</v>
      </c>
      <c r="AA616" s="97">
        <f t="shared" si="119"/>
        <v>466233.86</v>
      </c>
    </row>
    <row r="617" spans="1:27" s="18" customFormat="1" ht="26.1" customHeight="1" x14ac:dyDescent="0.2">
      <c r="A617" s="85">
        <v>5269</v>
      </c>
      <c r="B617" s="85" t="s">
        <v>1141</v>
      </c>
      <c r="C617" s="85" t="s">
        <v>140</v>
      </c>
      <c r="D617" s="85" t="s">
        <v>65</v>
      </c>
      <c r="E617" s="85" t="s">
        <v>321</v>
      </c>
      <c r="F617" s="85" t="s">
        <v>103</v>
      </c>
      <c r="G617" s="85">
        <v>675185</v>
      </c>
      <c r="H617" s="85">
        <v>1982033585</v>
      </c>
      <c r="I617" s="86" t="s">
        <v>67</v>
      </c>
      <c r="J617" s="85">
        <v>1028707</v>
      </c>
      <c r="K617" s="86" t="s">
        <v>68</v>
      </c>
      <c r="L617" s="86" t="s">
        <v>69</v>
      </c>
      <c r="M617" s="87">
        <v>34999</v>
      </c>
      <c r="N617" s="87">
        <v>41297</v>
      </c>
      <c r="O617" s="102">
        <f t="shared" si="108"/>
        <v>0.84749497542194352</v>
      </c>
      <c r="P617" s="91">
        <f t="shared" si="109"/>
        <v>34999</v>
      </c>
      <c r="Q617" s="92">
        <f t="shared" si="110"/>
        <v>2.5729859183819875E-3</v>
      </c>
      <c r="R617" s="93">
        <f t="shared" si="111"/>
        <v>2.029601489292964E-3</v>
      </c>
      <c r="S617" s="94">
        <f t="shared" si="112"/>
        <v>1223220.6599999999</v>
      </c>
      <c r="T617" s="95">
        <f t="shared" si="113"/>
        <v>331812.24</v>
      </c>
      <c r="U617" s="95">
        <f t="shared" si="114"/>
        <v>497718.36</v>
      </c>
      <c r="V617" s="95">
        <f t="shared" si="115"/>
        <v>452845.52</v>
      </c>
      <c r="W617" s="96">
        <f t="shared" si="116"/>
        <v>2505596.7799999998</v>
      </c>
      <c r="X617" s="89"/>
      <c r="Y617" s="97">
        <f t="shared" si="117"/>
        <v>600490.14</v>
      </c>
      <c r="Z617" s="97">
        <f t="shared" si="118"/>
        <v>600490.14</v>
      </c>
      <c r="AA617" s="97">
        <f t="shared" si="119"/>
        <v>1200980.28</v>
      </c>
    </row>
    <row r="618" spans="1:27" s="18" customFormat="1" ht="26.1" customHeight="1" x14ac:dyDescent="0.2">
      <c r="A618" s="85">
        <v>5270</v>
      </c>
      <c r="B618" s="85" t="s">
        <v>1142</v>
      </c>
      <c r="C618" s="85" t="s">
        <v>119</v>
      </c>
      <c r="D618" s="85" t="s">
        <v>65</v>
      </c>
      <c r="E618" s="85" t="s">
        <v>135</v>
      </c>
      <c r="F618" s="85" t="s">
        <v>135</v>
      </c>
      <c r="G618" s="85">
        <v>455799</v>
      </c>
      <c r="H618" s="85">
        <v>1356831580</v>
      </c>
      <c r="I618" s="86" t="s">
        <v>67</v>
      </c>
      <c r="J618" s="85">
        <v>1029945</v>
      </c>
      <c r="K618" s="86" t="s">
        <v>68</v>
      </c>
      <c r="L618" s="86" t="s">
        <v>69</v>
      </c>
      <c r="M618" s="87">
        <v>13433</v>
      </c>
      <c r="N618" s="87">
        <v>32855</v>
      </c>
      <c r="O618" s="102">
        <f t="shared" si="108"/>
        <v>0.40885709937604625</v>
      </c>
      <c r="P618" s="91">
        <f t="shared" si="109"/>
        <v>13433</v>
      </c>
      <c r="Q618" s="92">
        <f t="shared" si="110"/>
        <v>9.8754021090960431E-4</v>
      </c>
      <c r="R618" s="93">
        <f t="shared" si="111"/>
        <v>7.7898330825658976E-4</v>
      </c>
      <c r="S618" s="94">
        <f t="shared" si="112"/>
        <v>469485.5</v>
      </c>
      <c r="T618" s="95">
        <f t="shared" si="113"/>
        <v>127353.18</v>
      </c>
      <c r="U618" s="95">
        <f t="shared" si="114"/>
        <v>191029.77</v>
      </c>
      <c r="V618" s="95">
        <f t="shared" si="115"/>
        <v>173807.08</v>
      </c>
      <c r="W618" s="96">
        <f t="shared" si="116"/>
        <v>961675.52999999991</v>
      </c>
      <c r="X618" s="89"/>
      <c r="Y618" s="97">
        <f t="shared" si="117"/>
        <v>230474.7</v>
      </c>
      <c r="Z618" s="97">
        <f t="shared" si="118"/>
        <v>230474.7</v>
      </c>
      <c r="AA618" s="97">
        <f t="shared" si="119"/>
        <v>460949.4</v>
      </c>
    </row>
    <row r="619" spans="1:27" s="18" customFormat="1" ht="26.1" customHeight="1" x14ac:dyDescent="0.2">
      <c r="A619" s="85">
        <v>5271</v>
      </c>
      <c r="B619" s="85" t="s">
        <v>1143</v>
      </c>
      <c r="C619" s="85" t="s">
        <v>119</v>
      </c>
      <c r="D619" s="85" t="s">
        <v>65</v>
      </c>
      <c r="E619" s="85" t="s">
        <v>103</v>
      </c>
      <c r="F619" s="85" t="s">
        <v>103</v>
      </c>
      <c r="G619" s="85">
        <v>455798</v>
      </c>
      <c r="H619" s="85">
        <v>1366932592</v>
      </c>
      <c r="I619" s="86" t="s">
        <v>67</v>
      </c>
      <c r="J619" s="85">
        <v>1029933</v>
      </c>
      <c r="K619" s="86" t="s">
        <v>68</v>
      </c>
      <c r="L619" s="86" t="s">
        <v>69</v>
      </c>
      <c r="M619" s="87">
        <v>14232</v>
      </c>
      <c r="N619" s="87">
        <v>26831</v>
      </c>
      <c r="O619" s="102">
        <f t="shared" si="108"/>
        <v>0.5304312176214081</v>
      </c>
      <c r="P619" s="91">
        <f t="shared" si="109"/>
        <v>14232</v>
      </c>
      <c r="Q619" s="92">
        <f t="shared" si="110"/>
        <v>1.0462794819969842E-3</v>
      </c>
      <c r="R619" s="93">
        <f t="shared" si="111"/>
        <v>8.2531753466148924E-4</v>
      </c>
      <c r="S619" s="94">
        <f t="shared" si="112"/>
        <v>497410.68</v>
      </c>
      <c r="T619" s="95">
        <f t="shared" si="113"/>
        <v>134928.19</v>
      </c>
      <c r="U619" s="95">
        <f t="shared" si="114"/>
        <v>202392.29</v>
      </c>
      <c r="V619" s="95">
        <f t="shared" si="115"/>
        <v>184145.19</v>
      </c>
      <c r="W619" s="96">
        <f t="shared" si="116"/>
        <v>1018876.3500000001</v>
      </c>
      <c r="X619" s="89"/>
      <c r="Y619" s="97">
        <f t="shared" si="117"/>
        <v>244183.43</v>
      </c>
      <c r="Z619" s="97">
        <f t="shared" si="118"/>
        <v>244183.43</v>
      </c>
      <c r="AA619" s="97">
        <f t="shared" si="119"/>
        <v>488366.86</v>
      </c>
    </row>
    <row r="620" spans="1:27" s="18" customFormat="1" ht="26.1" customHeight="1" x14ac:dyDescent="0.2">
      <c r="A620" s="85">
        <v>5273</v>
      </c>
      <c r="B620" s="85" t="s">
        <v>1144</v>
      </c>
      <c r="C620" s="85" t="s">
        <v>109</v>
      </c>
      <c r="D620" s="85" t="s">
        <v>65</v>
      </c>
      <c r="E620" s="85" t="s">
        <v>1145</v>
      </c>
      <c r="F620" s="85" t="s">
        <v>80</v>
      </c>
      <c r="G620" s="85">
        <v>675931</v>
      </c>
      <c r="H620" s="85">
        <v>1679986897</v>
      </c>
      <c r="I620" s="86" t="s">
        <v>67</v>
      </c>
      <c r="J620" s="85">
        <v>1025918</v>
      </c>
      <c r="K620" s="86" t="s">
        <v>111</v>
      </c>
      <c r="L620" s="86" t="s">
        <v>112</v>
      </c>
      <c r="M620" s="87">
        <v>25363</v>
      </c>
      <c r="N620" s="87">
        <v>29200</v>
      </c>
      <c r="O620" s="102">
        <f t="shared" si="108"/>
        <v>0.86859589041095886</v>
      </c>
      <c r="P620" s="91">
        <f t="shared" si="109"/>
        <v>25362.999999999996</v>
      </c>
      <c r="Q620" s="92">
        <f t="shared" si="110"/>
        <v>1.8645858981091558E-3</v>
      </c>
      <c r="R620" s="93">
        <f t="shared" si="111"/>
        <v>1.4708072394336248E-3</v>
      </c>
      <c r="S620" s="94">
        <f t="shared" si="112"/>
        <v>886440.92</v>
      </c>
      <c r="T620" s="95">
        <f t="shared" si="113"/>
        <v>240456.98</v>
      </c>
      <c r="U620" s="95">
        <f t="shared" si="114"/>
        <v>360685.47</v>
      </c>
      <c r="V620" s="95">
        <f t="shared" si="115"/>
        <v>328167.12</v>
      </c>
      <c r="W620" s="96">
        <f t="shared" si="116"/>
        <v>1815750.4900000002</v>
      </c>
      <c r="X620" s="89"/>
      <c r="Y620" s="97">
        <f t="shared" si="117"/>
        <v>435161.9</v>
      </c>
      <c r="Z620" s="97">
        <f t="shared" si="118"/>
        <v>435161.9</v>
      </c>
      <c r="AA620" s="97">
        <f t="shared" si="119"/>
        <v>870323.8</v>
      </c>
    </row>
    <row r="621" spans="1:27" s="18" customFormat="1" ht="26.1" customHeight="1" x14ac:dyDescent="0.2">
      <c r="A621" s="85">
        <v>5277</v>
      </c>
      <c r="B621" s="85" t="s">
        <v>1146</v>
      </c>
      <c r="C621" s="85" t="s">
        <v>1147</v>
      </c>
      <c r="D621" s="85" t="s">
        <v>106</v>
      </c>
      <c r="E621" s="85" t="s">
        <v>246</v>
      </c>
      <c r="F621" s="85" t="s">
        <v>100</v>
      </c>
      <c r="G621" s="85">
        <v>675878</v>
      </c>
      <c r="H621" s="85">
        <v>4735033921</v>
      </c>
      <c r="I621" s="86" t="s">
        <v>67</v>
      </c>
      <c r="J621" s="85">
        <v>1026844</v>
      </c>
      <c r="K621" s="86" t="s">
        <v>72</v>
      </c>
      <c r="L621" s="86" t="s">
        <v>73</v>
      </c>
      <c r="M621" s="87">
        <v>17495</v>
      </c>
      <c r="N621" s="87">
        <v>25912</v>
      </c>
      <c r="O621" s="102">
        <f t="shared" si="108"/>
        <v>0.6751698054955233</v>
      </c>
      <c r="P621" s="91">
        <f t="shared" si="109"/>
        <v>17495</v>
      </c>
      <c r="Q621" s="92">
        <f t="shared" si="110"/>
        <v>0</v>
      </c>
      <c r="R621" s="93">
        <f t="shared" si="111"/>
        <v>1.0145397884276808E-3</v>
      </c>
      <c r="S621" s="94">
        <f t="shared" si="112"/>
        <v>0</v>
      </c>
      <c r="T621" s="95">
        <f t="shared" si="113"/>
        <v>165863.46</v>
      </c>
      <c r="U621" s="95">
        <f t="shared" si="114"/>
        <v>248795.19</v>
      </c>
      <c r="V621" s="95">
        <f t="shared" si="115"/>
        <v>0</v>
      </c>
      <c r="W621" s="96">
        <f t="shared" si="116"/>
        <v>414658.65</v>
      </c>
      <c r="X621" s="89"/>
      <c r="Y621" s="97">
        <f t="shared" si="117"/>
        <v>0</v>
      </c>
      <c r="Z621" s="97">
        <f t="shared" si="118"/>
        <v>0</v>
      </c>
      <c r="AA621" s="97">
        <f t="shared" si="119"/>
        <v>0</v>
      </c>
    </row>
    <row r="622" spans="1:27" s="18" customFormat="1" ht="26.1" customHeight="1" x14ac:dyDescent="0.2">
      <c r="A622" s="85">
        <v>5279</v>
      </c>
      <c r="B622" s="85" t="s">
        <v>1148</v>
      </c>
      <c r="C622" s="85" t="s">
        <v>1149</v>
      </c>
      <c r="D622" s="85" t="s">
        <v>106</v>
      </c>
      <c r="E622" s="85" t="s">
        <v>553</v>
      </c>
      <c r="F622" s="85" t="s">
        <v>163</v>
      </c>
      <c r="G622" s="85">
        <v>455871</v>
      </c>
      <c r="H622" s="85">
        <v>1265070254</v>
      </c>
      <c r="I622" s="86" t="s">
        <v>67</v>
      </c>
      <c r="J622" s="85">
        <v>1031184</v>
      </c>
      <c r="K622" s="86" t="s">
        <v>713</v>
      </c>
      <c r="L622" s="86" t="s">
        <v>69</v>
      </c>
      <c r="M622" s="87">
        <v>1582</v>
      </c>
      <c r="N622" s="87">
        <v>1956</v>
      </c>
      <c r="O622" s="102">
        <f t="shared" si="108"/>
        <v>0.80879345603271979</v>
      </c>
      <c r="P622" s="91">
        <f t="shared" si="109"/>
        <v>19247.666666666668</v>
      </c>
      <c r="Q622" s="92">
        <f t="shared" si="110"/>
        <v>0</v>
      </c>
      <c r="R622" s="93">
        <f t="shared" si="111"/>
        <v>1.1161774031281239E-3</v>
      </c>
      <c r="S622" s="94">
        <f t="shared" si="112"/>
        <v>0</v>
      </c>
      <c r="T622" s="95">
        <f t="shared" si="113"/>
        <v>182479.83</v>
      </c>
      <c r="U622" s="95">
        <f t="shared" si="114"/>
        <v>273719.74</v>
      </c>
      <c r="V622" s="95">
        <f t="shared" si="115"/>
        <v>0</v>
      </c>
      <c r="W622" s="96">
        <f t="shared" si="116"/>
        <v>456199.56999999995</v>
      </c>
      <c r="X622" s="89"/>
      <c r="Y622" s="97">
        <f t="shared" si="117"/>
        <v>0</v>
      </c>
      <c r="Z622" s="97">
        <f t="shared" si="118"/>
        <v>0</v>
      </c>
      <c r="AA622" s="97">
        <f t="shared" si="119"/>
        <v>0</v>
      </c>
    </row>
    <row r="623" spans="1:27" s="18" customFormat="1" ht="26.1" customHeight="1" x14ac:dyDescent="0.2">
      <c r="A623" s="85">
        <v>5280</v>
      </c>
      <c r="B623" s="85" t="s">
        <v>1150</v>
      </c>
      <c r="C623" s="85" t="s">
        <v>491</v>
      </c>
      <c r="D623" s="85" t="s">
        <v>65</v>
      </c>
      <c r="E623" s="85" t="s">
        <v>141</v>
      </c>
      <c r="F623" s="85" t="s">
        <v>86</v>
      </c>
      <c r="G623" s="85">
        <v>455869</v>
      </c>
      <c r="H623" s="85">
        <v>1669422275</v>
      </c>
      <c r="I623" s="86" t="s">
        <v>67</v>
      </c>
      <c r="J623" s="85">
        <v>1025919</v>
      </c>
      <c r="K623" s="86" t="s">
        <v>87</v>
      </c>
      <c r="L623" s="86" t="s">
        <v>88</v>
      </c>
      <c r="M623" s="87">
        <v>21256</v>
      </c>
      <c r="N623" s="87">
        <v>36998</v>
      </c>
      <c r="O623" s="102">
        <f t="shared" si="108"/>
        <v>0.57451754148872913</v>
      </c>
      <c r="P623" s="91">
        <f t="shared" si="109"/>
        <v>21256</v>
      </c>
      <c r="Q623" s="92">
        <f t="shared" si="110"/>
        <v>1.5626557524822859E-3</v>
      </c>
      <c r="R623" s="93">
        <f t="shared" si="111"/>
        <v>1.2326411970745232E-3</v>
      </c>
      <c r="S623" s="94">
        <f t="shared" si="112"/>
        <v>742900.61</v>
      </c>
      <c r="T623" s="95">
        <f t="shared" si="113"/>
        <v>201520.07</v>
      </c>
      <c r="U623" s="95">
        <f t="shared" si="114"/>
        <v>302280.11</v>
      </c>
      <c r="V623" s="95">
        <f t="shared" si="115"/>
        <v>275027.40999999997</v>
      </c>
      <c r="W623" s="96">
        <f t="shared" si="116"/>
        <v>1521728.2</v>
      </c>
      <c r="X623" s="89"/>
      <c r="Y623" s="97">
        <f t="shared" si="117"/>
        <v>364696.66</v>
      </c>
      <c r="Z623" s="97">
        <f t="shared" si="118"/>
        <v>364696.66</v>
      </c>
      <c r="AA623" s="97">
        <f t="shared" si="119"/>
        <v>729393.32</v>
      </c>
    </row>
    <row r="624" spans="1:27" s="18" customFormat="1" ht="26.1" customHeight="1" x14ac:dyDescent="0.2">
      <c r="A624" s="85">
        <v>5283</v>
      </c>
      <c r="B624" s="85" t="s">
        <v>1151</v>
      </c>
      <c r="C624" s="85" t="s">
        <v>1152</v>
      </c>
      <c r="D624" s="85" t="s">
        <v>106</v>
      </c>
      <c r="E624" s="85" t="s">
        <v>267</v>
      </c>
      <c r="F624" s="85" t="s">
        <v>92</v>
      </c>
      <c r="G624" s="85">
        <v>455889</v>
      </c>
      <c r="H624" s="85">
        <v>1386274082</v>
      </c>
      <c r="I624" s="86" t="s">
        <v>67</v>
      </c>
      <c r="J624" s="85">
        <v>1030932</v>
      </c>
      <c r="K624" s="86" t="s">
        <v>536</v>
      </c>
      <c r="L624" s="86" t="s">
        <v>73</v>
      </c>
      <c r="M624" s="87">
        <v>7809</v>
      </c>
      <c r="N624" s="87">
        <v>11098</v>
      </c>
      <c r="O624" s="102">
        <f t="shared" si="108"/>
        <v>0.70364029554874752</v>
      </c>
      <c r="P624" s="91">
        <f t="shared" si="109"/>
        <v>9345.1967213114749</v>
      </c>
      <c r="Q624" s="92">
        <f t="shared" si="110"/>
        <v>0</v>
      </c>
      <c r="R624" s="93">
        <f t="shared" si="111"/>
        <v>5.4193048896567018E-4</v>
      </c>
      <c r="S624" s="94">
        <f t="shared" si="112"/>
        <v>0</v>
      </c>
      <c r="T624" s="95">
        <f t="shared" si="113"/>
        <v>88598.26</v>
      </c>
      <c r="U624" s="95">
        <f t="shared" si="114"/>
        <v>132897.4</v>
      </c>
      <c r="V624" s="95">
        <f t="shared" si="115"/>
        <v>0</v>
      </c>
      <c r="W624" s="96">
        <f t="shared" si="116"/>
        <v>221495.65999999997</v>
      </c>
      <c r="X624" s="89"/>
      <c r="Y624" s="97">
        <f t="shared" si="117"/>
        <v>0</v>
      </c>
      <c r="Z624" s="97">
        <f t="shared" si="118"/>
        <v>0</v>
      </c>
      <c r="AA624" s="97">
        <f t="shared" si="119"/>
        <v>0</v>
      </c>
    </row>
    <row r="625" spans="1:27" s="18" customFormat="1" ht="26.1" customHeight="1" x14ac:dyDescent="0.2">
      <c r="A625" s="85">
        <v>5286</v>
      </c>
      <c r="B625" s="85" t="s">
        <v>1153</v>
      </c>
      <c r="C625" s="85" t="s">
        <v>1154</v>
      </c>
      <c r="D625" s="85" t="s">
        <v>106</v>
      </c>
      <c r="E625" s="85" t="s">
        <v>511</v>
      </c>
      <c r="F625" s="85" t="s">
        <v>80</v>
      </c>
      <c r="G625" s="85">
        <v>675800</v>
      </c>
      <c r="H625" s="85">
        <v>1184995037</v>
      </c>
      <c r="I625" s="86" t="s">
        <v>67</v>
      </c>
      <c r="J625" s="85">
        <v>1020257</v>
      </c>
      <c r="K625" s="86" t="s">
        <v>68</v>
      </c>
      <c r="L625" s="86" t="s">
        <v>69</v>
      </c>
      <c r="M625" s="87">
        <v>21624</v>
      </c>
      <c r="N625" s="87">
        <v>29330</v>
      </c>
      <c r="O625" s="102">
        <f t="shared" si="108"/>
        <v>0.7372655983634504</v>
      </c>
      <c r="P625" s="91">
        <f t="shared" si="109"/>
        <v>21624</v>
      </c>
      <c r="Q625" s="92">
        <f t="shared" si="110"/>
        <v>0</v>
      </c>
      <c r="R625" s="93">
        <f t="shared" si="111"/>
        <v>1.2539816167453656E-3</v>
      </c>
      <c r="S625" s="94">
        <f t="shared" si="112"/>
        <v>0</v>
      </c>
      <c r="T625" s="95">
        <f t="shared" si="113"/>
        <v>205008.94</v>
      </c>
      <c r="U625" s="95">
        <f t="shared" si="114"/>
        <v>307513.40999999997</v>
      </c>
      <c r="V625" s="95">
        <f t="shared" si="115"/>
        <v>0</v>
      </c>
      <c r="W625" s="96">
        <f t="shared" si="116"/>
        <v>512522.35</v>
      </c>
      <c r="X625" s="89"/>
      <c r="Y625" s="97">
        <f t="shared" si="117"/>
        <v>0</v>
      </c>
      <c r="Z625" s="97">
        <f t="shared" si="118"/>
        <v>0</v>
      </c>
      <c r="AA625" s="97">
        <f t="shared" si="119"/>
        <v>0</v>
      </c>
    </row>
    <row r="626" spans="1:27" s="18" customFormat="1" ht="26.1" customHeight="1" x14ac:dyDescent="0.2">
      <c r="A626" s="85">
        <v>5288</v>
      </c>
      <c r="B626" s="85" t="s">
        <v>1155</v>
      </c>
      <c r="C626" s="85" t="s">
        <v>140</v>
      </c>
      <c r="D626" s="85" t="s">
        <v>65</v>
      </c>
      <c r="E626" s="85" t="s">
        <v>1156</v>
      </c>
      <c r="F626" s="85" t="s">
        <v>100</v>
      </c>
      <c r="G626" s="85">
        <v>675241</v>
      </c>
      <c r="H626" s="85">
        <v>1124495486</v>
      </c>
      <c r="I626" s="86" t="s">
        <v>67</v>
      </c>
      <c r="J626" s="85">
        <v>1029296</v>
      </c>
      <c r="K626" s="86" t="s">
        <v>68</v>
      </c>
      <c r="L626" s="86" t="s">
        <v>69</v>
      </c>
      <c r="M626" s="87">
        <v>18763</v>
      </c>
      <c r="N626" s="87">
        <v>27892</v>
      </c>
      <c r="O626" s="102">
        <f t="shared" si="108"/>
        <v>0.67270184999282945</v>
      </c>
      <c r="P626" s="91">
        <f t="shared" si="109"/>
        <v>18763</v>
      </c>
      <c r="Q626" s="92">
        <f t="shared" si="110"/>
        <v>1.3793804047716001E-3</v>
      </c>
      <c r="R626" s="93">
        <f t="shared" si="111"/>
        <v>1.0880714518587355E-3</v>
      </c>
      <c r="S626" s="94">
        <f t="shared" si="112"/>
        <v>655769.86</v>
      </c>
      <c r="T626" s="95">
        <f t="shared" si="113"/>
        <v>177884.88</v>
      </c>
      <c r="U626" s="95">
        <f t="shared" si="114"/>
        <v>266827.33</v>
      </c>
      <c r="V626" s="95">
        <f t="shared" si="115"/>
        <v>242770.95</v>
      </c>
      <c r="W626" s="96">
        <f t="shared" si="116"/>
        <v>1343253.02</v>
      </c>
      <c r="X626" s="89"/>
      <c r="Y626" s="97">
        <f t="shared" si="117"/>
        <v>321923.39</v>
      </c>
      <c r="Z626" s="97">
        <f t="shared" si="118"/>
        <v>321923.39</v>
      </c>
      <c r="AA626" s="97">
        <f t="shared" si="119"/>
        <v>643846.78</v>
      </c>
    </row>
    <row r="627" spans="1:27" s="18" customFormat="1" ht="26.1" customHeight="1" x14ac:dyDescent="0.2">
      <c r="A627" s="85">
        <v>5289</v>
      </c>
      <c r="B627" s="85" t="s">
        <v>1157</v>
      </c>
      <c r="C627" s="85" t="s">
        <v>654</v>
      </c>
      <c r="D627" s="85" t="s">
        <v>65</v>
      </c>
      <c r="E627" s="85" t="s">
        <v>221</v>
      </c>
      <c r="F627" s="85" t="s">
        <v>92</v>
      </c>
      <c r="G627" s="85">
        <v>676089</v>
      </c>
      <c r="H627" s="85">
        <v>1154607661</v>
      </c>
      <c r="I627" s="86" t="s">
        <v>67</v>
      </c>
      <c r="J627" s="85">
        <v>1020082</v>
      </c>
      <c r="K627" s="86" t="s">
        <v>72</v>
      </c>
      <c r="L627" s="86" t="s">
        <v>73</v>
      </c>
      <c r="M627" s="87">
        <v>13443</v>
      </c>
      <c r="N627" s="87">
        <v>25465</v>
      </c>
      <c r="O627" s="102">
        <f t="shared" si="108"/>
        <v>0.52790104064402121</v>
      </c>
      <c r="P627" s="91">
        <f t="shared" si="109"/>
        <v>13443</v>
      </c>
      <c r="Q627" s="92">
        <f t="shared" si="110"/>
        <v>9.8827537074799442E-4</v>
      </c>
      <c r="R627" s="93">
        <f t="shared" si="111"/>
        <v>7.795632109650365E-4</v>
      </c>
      <c r="S627" s="94">
        <f t="shared" si="112"/>
        <v>469835.01</v>
      </c>
      <c r="T627" s="95">
        <f t="shared" si="113"/>
        <v>127447.98</v>
      </c>
      <c r="U627" s="95">
        <f t="shared" si="114"/>
        <v>191171.97</v>
      </c>
      <c r="V627" s="95">
        <f t="shared" si="115"/>
        <v>173936.47</v>
      </c>
      <c r="W627" s="96">
        <f t="shared" si="116"/>
        <v>962391.42999999993</v>
      </c>
      <c r="X627" s="89"/>
      <c r="Y627" s="97">
        <f t="shared" si="117"/>
        <v>230646.28</v>
      </c>
      <c r="Z627" s="97">
        <f t="shared" si="118"/>
        <v>230646.28</v>
      </c>
      <c r="AA627" s="97">
        <f t="shared" si="119"/>
        <v>461292.56</v>
      </c>
    </row>
    <row r="628" spans="1:27" s="18" customFormat="1" ht="26.1" customHeight="1" x14ac:dyDescent="0.2">
      <c r="A628" s="85">
        <v>5290</v>
      </c>
      <c r="B628" s="85" t="s">
        <v>1158</v>
      </c>
      <c r="C628" s="85" t="s">
        <v>1159</v>
      </c>
      <c r="D628" s="85" t="s">
        <v>106</v>
      </c>
      <c r="E628" s="85" t="s">
        <v>66</v>
      </c>
      <c r="F628" s="85" t="s">
        <v>66</v>
      </c>
      <c r="G628" s="85">
        <v>455904</v>
      </c>
      <c r="H628" s="85">
        <v>8425308568</v>
      </c>
      <c r="I628" s="86" t="s">
        <v>67</v>
      </c>
      <c r="J628" s="85">
        <v>1030807</v>
      </c>
      <c r="K628" s="86" t="s">
        <v>72</v>
      </c>
      <c r="L628" s="86" t="s">
        <v>73</v>
      </c>
      <c r="M628" s="87">
        <v>31495</v>
      </c>
      <c r="N628" s="87">
        <v>44191</v>
      </c>
      <c r="O628" s="102">
        <f t="shared" si="108"/>
        <v>0.71270168133782896</v>
      </c>
      <c r="P628" s="91">
        <f t="shared" si="109"/>
        <v>31495.000000000004</v>
      </c>
      <c r="Q628" s="92">
        <f t="shared" si="110"/>
        <v>0</v>
      </c>
      <c r="R628" s="93">
        <f t="shared" si="111"/>
        <v>1.8264035802532045E-3</v>
      </c>
      <c r="S628" s="94">
        <f t="shared" si="112"/>
        <v>0</v>
      </c>
      <c r="T628" s="95">
        <f t="shared" si="113"/>
        <v>298592.15000000002</v>
      </c>
      <c r="U628" s="95">
        <f t="shared" si="114"/>
        <v>447888.22</v>
      </c>
      <c r="V628" s="95">
        <f t="shared" si="115"/>
        <v>0</v>
      </c>
      <c r="W628" s="96">
        <f t="shared" si="116"/>
        <v>746480.37</v>
      </c>
      <c r="X628" s="89"/>
      <c r="Y628" s="97">
        <f t="shared" si="117"/>
        <v>0</v>
      </c>
      <c r="Z628" s="97">
        <f t="shared" si="118"/>
        <v>0</v>
      </c>
      <c r="AA628" s="97">
        <f t="shared" si="119"/>
        <v>0</v>
      </c>
    </row>
    <row r="629" spans="1:27" s="18" customFormat="1" ht="26.1" customHeight="1" x14ac:dyDescent="0.2">
      <c r="A629" s="85">
        <v>5291</v>
      </c>
      <c r="B629" s="85" t="s">
        <v>1160</v>
      </c>
      <c r="C629" s="85" t="s">
        <v>419</v>
      </c>
      <c r="D629" s="85" t="s">
        <v>65</v>
      </c>
      <c r="E629" s="85" t="s">
        <v>601</v>
      </c>
      <c r="F629" s="85" t="s">
        <v>155</v>
      </c>
      <c r="G629" s="85">
        <v>675975</v>
      </c>
      <c r="H629" s="85">
        <v>1821055542</v>
      </c>
      <c r="I629" s="86" t="s">
        <v>67</v>
      </c>
      <c r="J629" s="85">
        <v>1028724</v>
      </c>
      <c r="K629" s="86" t="s">
        <v>87</v>
      </c>
      <c r="L629" s="86" t="s">
        <v>88</v>
      </c>
      <c r="M629" s="87">
        <v>16200</v>
      </c>
      <c r="N629" s="87">
        <v>26596</v>
      </c>
      <c r="O629" s="102">
        <f t="shared" si="108"/>
        <v>0.60911415250413592</v>
      </c>
      <c r="P629" s="91">
        <f t="shared" si="109"/>
        <v>16200.000000000002</v>
      </c>
      <c r="Q629" s="92">
        <f t="shared" si="110"/>
        <v>1.1909589381921828E-3</v>
      </c>
      <c r="R629" s="93">
        <f t="shared" si="111"/>
        <v>9.3944238768382002E-4</v>
      </c>
      <c r="S629" s="94">
        <f t="shared" si="112"/>
        <v>566192.6</v>
      </c>
      <c r="T629" s="95">
        <f t="shared" si="113"/>
        <v>153586.04999999999</v>
      </c>
      <c r="U629" s="95">
        <f t="shared" si="114"/>
        <v>230379.08</v>
      </c>
      <c r="V629" s="95">
        <f t="shared" si="115"/>
        <v>209608.77</v>
      </c>
      <c r="W629" s="96">
        <f t="shared" si="116"/>
        <v>1159766.4999999998</v>
      </c>
      <c r="X629" s="89"/>
      <c r="Y629" s="97">
        <f t="shared" si="117"/>
        <v>277949.09000000003</v>
      </c>
      <c r="Z629" s="97">
        <f t="shared" si="118"/>
        <v>277949.09000000003</v>
      </c>
      <c r="AA629" s="97">
        <f t="shared" si="119"/>
        <v>555898.18000000005</v>
      </c>
    </row>
    <row r="630" spans="1:27" s="18" customFormat="1" ht="26.1" customHeight="1" x14ac:dyDescent="0.2">
      <c r="A630" s="85">
        <v>5292</v>
      </c>
      <c r="B630" s="85" t="s">
        <v>1161</v>
      </c>
      <c r="C630" s="85" t="s">
        <v>334</v>
      </c>
      <c r="D630" s="85" t="s">
        <v>65</v>
      </c>
      <c r="E630" s="85" t="s">
        <v>348</v>
      </c>
      <c r="F630" s="85" t="s">
        <v>100</v>
      </c>
      <c r="G630" s="85">
        <v>675550</v>
      </c>
      <c r="H630" s="85">
        <v>1710442785</v>
      </c>
      <c r="I630" s="86" t="s">
        <v>67</v>
      </c>
      <c r="J630" s="85">
        <v>1030431</v>
      </c>
      <c r="K630" s="86" t="s">
        <v>87</v>
      </c>
      <c r="L630" s="86" t="s">
        <v>88</v>
      </c>
      <c r="M630" s="87">
        <v>19399</v>
      </c>
      <c r="N630" s="87">
        <v>30224</v>
      </c>
      <c r="O630" s="102">
        <f t="shared" si="108"/>
        <v>0.64184092112228697</v>
      </c>
      <c r="P630" s="91">
        <f t="shared" si="109"/>
        <v>19399</v>
      </c>
      <c r="Q630" s="92">
        <f t="shared" si="110"/>
        <v>1.4261365704932192E-3</v>
      </c>
      <c r="R630" s="93">
        <f t="shared" si="111"/>
        <v>1.1249532641159521E-3</v>
      </c>
      <c r="S630" s="94">
        <f t="shared" si="112"/>
        <v>677998.16</v>
      </c>
      <c r="T630" s="95">
        <f t="shared" si="113"/>
        <v>183914.56</v>
      </c>
      <c r="U630" s="95">
        <f t="shared" si="114"/>
        <v>275871.84000000003</v>
      </c>
      <c r="V630" s="95">
        <f t="shared" si="115"/>
        <v>251000.04</v>
      </c>
      <c r="W630" s="96">
        <f t="shared" si="116"/>
        <v>1388784.6</v>
      </c>
      <c r="X630" s="89"/>
      <c r="Y630" s="97">
        <f t="shared" si="117"/>
        <v>332835.46000000002</v>
      </c>
      <c r="Z630" s="97">
        <f t="shared" si="118"/>
        <v>332835.46000000002</v>
      </c>
      <c r="AA630" s="97">
        <f t="shared" si="119"/>
        <v>665670.92000000004</v>
      </c>
    </row>
    <row r="631" spans="1:27" s="18" customFormat="1" ht="26.1" customHeight="1" x14ac:dyDescent="0.2">
      <c r="A631" s="85">
        <v>5293</v>
      </c>
      <c r="B631" s="85" t="s">
        <v>1162</v>
      </c>
      <c r="C631" s="85" t="s">
        <v>1163</v>
      </c>
      <c r="D631" s="85" t="s">
        <v>106</v>
      </c>
      <c r="E631" s="85" t="s">
        <v>451</v>
      </c>
      <c r="F631" s="85" t="s">
        <v>100</v>
      </c>
      <c r="G631" s="85">
        <v>675602</v>
      </c>
      <c r="H631" s="85">
        <v>1528504529</v>
      </c>
      <c r="I631" s="86" t="s">
        <v>67</v>
      </c>
      <c r="J631" s="85">
        <v>1028554</v>
      </c>
      <c r="K631" s="86" t="s">
        <v>72</v>
      </c>
      <c r="L631" s="86" t="s">
        <v>73</v>
      </c>
      <c r="M631" s="87">
        <v>11255</v>
      </c>
      <c r="N631" s="87">
        <v>16797</v>
      </c>
      <c r="O631" s="102">
        <f t="shared" si="108"/>
        <v>0.67006012978508067</v>
      </c>
      <c r="P631" s="91">
        <f t="shared" si="109"/>
        <v>11255</v>
      </c>
      <c r="Q631" s="92">
        <f t="shared" si="110"/>
        <v>0</v>
      </c>
      <c r="R631" s="93">
        <f t="shared" si="111"/>
        <v>6.5268049835687616E-4</v>
      </c>
      <c r="S631" s="94">
        <f t="shared" si="112"/>
        <v>0</v>
      </c>
      <c r="T631" s="95">
        <f t="shared" si="113"/>
        <v>106704.39</v>
      </c>
      <c r="U631" s="95">
        <f t="shared" si="114"/>
        <v>160056.57999999999</v>
      </c>
      <c r="V631" s="95">
        <f t="shared" si="115"/>
        <v>0</v>
      </c>
      <c r="W631" s="96">
        <f t="shared" si="116"/>
        <v>266760.96999999997</v>
      </c>
      <c r="X631" s="89"/>
      <c r="Y631" s="97">
        <f t="shared" si="117"/>
        <v>0</v>
      </c>
      <c r="Z631" s="97">
        <f t="shared" si="118"/>
        <v>0</v>
      </c>
      <c r="AA631" s="97">
        <f t="shared" si="119"/>
        <v>0</v>
      </c>
    </row>
    <row r="632" spans="1:27" s="18" customFormat="1" ht="26.1" customHeight="1" x14ac:dyDescent="0.2">
      <c r="A632" s="85">
        <v>5294</v>
      </c>
      <c r="B632" s="85" t="s">
        <v>1164</v>
      </c>
      <c r="C632" s="85" t="s">
        <v>1165</v>
      </c>
      <c r="D632" s="85" t="s">
        <v>106</v>
      </c>
      <c r="E632" s="85" t="s">
        <v>1166</v>
      </c>
      <c r="F632" s="85" t="s">
        <v>80</v>
      </c>
      <c r="G632" s="85">
        <v>675462</v>
      </c>
      <c r="H632" s="85">
        <v>2031177863</v>
      </c>
      <c r="I632" s="86" t="s">
        <v>67</v>
      </c>
      <c r="J632" s="85">
        <v>1013717</v>
      </c>
      <c r="K632" s="86" t="s">
        <v>72</v>
      </c>
      <c r="L632" s="86" t="s">
        <v>73</v>
      </c>
      <c r="M632" s="87">
        <v>19660</v>
      </c>
      <c r="N632" s="87">
        <v>29442</v>
      </c>
      <c r="O632" s="102">
        <f t="shared" si="108"/>
        <v>0.66775354935126685</v>
      </c>
      <c r="P632" s="91">
        <f t="shared" si="109"/>
        <v>19660</v>
      </c>
      <c r="Q632" s="92">
        <f t="shared" si="110"/>
        <v>0</v>
      </c>
      <c r="R632" s="93">
        <f t="shared" si="111"/>
        <v>1.1400887248064135E-3</v>
      </c>
      <c r="S632" s="94">
        <f t="shared" si="112"/>
        <v>0</v>
      </c>
      <c r="T632" s="95">
        <f t="shared" si="113"/>
        <v>186389</v>
      </c>
      <c r="U632" s="95">
        <f t="shared" si="114"/>
        <v>279583.5</v>
      </c>
      <c r="V632" s="95">
        <f t="shared" si="115"/>
        <v>0</v>
      </c>
      <c r="W632" s="96">
        <f t="shared" si="116"/>
        <v>465972.5</v>
      </c>
      <c r="X632" s="89"/>
      <c r="Y632" s="97">
        <f t="shared" si="117"/>
        <v>0</v>
      </c>
      <c r="Z632" s="97">
        <f t="shared" si="118"/>
        <v>0</v>
      </c>
      <c r="AA632" s="97">
        <f t="shared" si="119"/>
        <v>0</v>
      </c>
    </row>
    <row r="633" spans="1:27" s="18" customFormat="1" ht="26.1" customHeight="1" x14ac:dyDescent="0.2">
      <c r="A633" s="85">
        <v>5295</v>
      </c>
      <c r="B633" s="85" t="s">
        <v>1167</v>
      </c>
      <c r="C633" s="85" t="s">
        <v>109</v>
      </c>
      <c r="D633" s="85" t="s">
        <v>65</v>
      </c>
      <c r="E633" s="85" t="s">
        <v>1168</v>
      </c>
      <c r="F633" s="85" t="s">
        <v>182</v>
      </c>
      <c r="G633" s="85">
        <v>455974</v>
      </c>
      <c r="H633" s="85">
        <v>1518915099</v>
      </c>
      <c r="I633" s="86" t="s">
        <v>67</v>
      </c>
      <c r="J633" s="85">
        <v>1025975</v>
      </c>
      <c r="K633" s="86" t="s">
        <v>111</v>
      </c>
      <c r="L633" s="86" t="s">
        <v>112</v>
      </c>
      <c r="M633" s="87">
        <v>14921</v>
      </c>
      <c r="N633" s="87">
        <v>24217</v>
      </c>
      <c r="O633" s="102">
        <f t="shared" si="108"/>
        <v>0.61613742412354955</v>
      </c>
      <c r="P633" s="91">
        <f t="shared" si="109"/>
        <v>14921</v>
      </c>
      <c r="Q633" s="92">
        <f t="shared" si="110"/>
        <v>1.0969319948620714E-3</v>
      </c>
      <c r="R633" s="93">
        <f t="shared" si="111"/>
        <v>8.6527283127347393E-4</v>
      </c>
      <c r="S633" s="94">
        <f t="shared" si="112"/>
        <v>521491.34</v>
      </c>
      <c r="T633" s="95">
        <f t="shared" si="113"/>
        <v>141460.34</v>
      </c>
      <c r="U633" s="95">
        <f t="shared" si="114"/>
        <v>212190.51</v>
      </c>
      <c r="V633" s="95">
        <f t="shared" si="115"/>
        <v>193060.03</v>
      </c>
      <c r="W633" s="96">
        <f t="shared" si="116"/>
        <v>1068202.22</v>
      </c>
      <c r="X633" s="89"/>
      <c r="Y633" s="97">
        <f t="shared" si="117"/>
        <v>256004.84</v>
      </c>
      <c r="Z633" s="97">
        <f t="shared" si="118"/>
        <v>256004.84</v>
      </c>
      <c r="AA633" s="97">
        <f t="shared" si="119"/>
        <v>512009.68</v>
      </c>
    </row>
    <row r="634" spans="1:27" s="18" customFormat="1" ht="26.1" customHeight="1" x14ac:dyDescent="0.2">
      <c r="A634" s="85">
        <v>5296</v>
      </c>
      <c r="B634" s="85" t="s">
        <v>1169</v>
      </c>
      <c r="C634" s="85" t="s">
        <v>119</v>
      </c>
      <c r="D634" s="85" t="s">
        <v>65</v>
      </c>
      <c r="E634" s="85" t="s">
        <v>335</v>
      </c>
      <c r="F634" s="85" t="s">
        <v>103</v>
      </c>
      <c r="G634" s="85">
        <v>455929</v>
      </c>
      <c r="H634" s="85">
        <v>1285043190</v>
      </c>
      <c r="I634" s="86" t="s">
        <v>67</v>
      </c>
      <c r="J634" s="85">
        <v>1026084</v>
      </c>
      <c r="K634" s="86" t="s">
        <v>68</v>
      </c>
      <c r="L634" s="86" t="s">
        <v>69</v>
      </c>
      <c r="M634" s="87">
        <v>17609</v>
      </c>
      <c r="N634" s="87">
        <v>26271</v>
      </c>
      <c r="O634" s="102">
        <f t="shared" si="108"/>
        <v>0.67028282136195805</v>
      </c>
      <c r="P634" s="91">
        <f t="shared" si="109"/>
        <v>17609</v>
      </c>
      <c r="Q634" s="92">
        <f t="shared" si="110"/>
        <v>1.2945429594213669E-3</v>
      </c>
      <c r="R634" s="93">
        <f t="shared" si="111"/>
        <v>1.0211506793039744E-3</v>
      </c>
      <c r="S634" s="94">
        <f t="shared" si="112"/>
        <v>615437.37</v>
      </c>
      <c r="T634" s="95">
        <f t="shared" si="113"/>
        <v>166944.25</v>
      </c>
      <c r="U634" s="95">
        <f t="shared" si="114"/>
        <v>250416.37</v>
      </c>
      <c r="V634" s="95">
        <f t="shared" si="115"/>
        <v>227839.56</v>
      </c>
      <c r="W634" s="96">
        <f t="shared" si="116"/>
        <v>1260637.55</v>
      </c>
      <c r="X634" s="89"/>
      <c r="Y634" s="97">
        <f t="shared" si="117"/>
        <v>302123.8</v>
      </c>
      <c r="Z634" s="97">
        <f t="shared" si="118"/>
        <v>302123.8</v>
      </c>
      <c r="AA634" s="97">
        <f t="shared" si="119"/>
        <v>604247.6</v>
      </c>
    </row>
    <row r="635" spans="1:27" s="18" customFormat="1" ht="26.1" customHeight="1" x14ac:dyDescent="0.2">
      <c r="A635" s="85">
        <v>5297</v>
      </c>
      <c r="B635" s="85" t="s">
        <v>1170</v>
      </c>
      <c r="C635" s="85" t="s">
        <v>146</v>
      </c>
      <c r="D635" s="85" t="s">
        <v>65</v>
      </c>
      <c r="E635" s="85" t="s">
        <v>289</v>
      </c>
      <c r="F635" s="85" t="s">
        <v>92</v>
      </c>
      <c r="G635" s="85">
        <v>675095</v>
      </c>
      <c r="H635" s="85">
        <v>1033167408</v>
      </c>
      <c r="I635" s="86" t="s">
        <v>67</v>
      </c>
      <c r="J635" s="85">
        <v>1026030</v>
      </c>
      <c r="K635" s="86" t="s">
        <v>68</v>
      </c>
      <c r="L635" s="86" t="s">
        <v>69</v>
      </c>
      <c r="M635" s="87">
        <v>15290</v>
      </c>
      <c r="N635" s="87">
        <v>30584</v>
      </c>
      <c r="O635" s="102">
        <f t="shared" si="108"/>
        <v>0.49993460633010722</v>
      </c>
      <c r="P635" s="91">
        <f t="shared" si="109"/>
        <v>15290.000000000002</v>
      </c>
      <c r="Q635" s="92">
        <f t="shared" si="110"/>
        <v>1.1240593928986712E-3</v>
      </c>
      <c r="R635" s="93">
        <f t="shared" si="111"/>
        <v>8.8667124121516103E-4</v>
      </c>
      <c r="S635" s="94">
        <f t="shared" si="112"/>
        <v>534387.94999999995</v>
      </c>
      <c r="T635" s="95">
        <f t="shared" si="113"/>
        <v>144958.69</v>
      </c>
      <c r="U635" s="95">
        <f t="shared" si="114"/>
        <v>217438.03</v>
      </c>
      <c r="V635" s="95">
        <f t="shared" si="115"/>
        <v>197834.45</v>
      </c>
      <c r="W635" s="96">
        <f t="shared" si="116"/>
        <v>1094619.1199999999</v>
      </c>
      <c r="X635" s="89"/>
      <c r="Y635" s="97">
        <f t="shared" si="117"/>
        <v>262335.90000000002</v>
      </c>
      <c r="Z635" s="97">
        <f t="shared" si="118"/>
        <v>262335.90000000002</v>
      </c>
      <c r="AA635" s="97">
        <f t="shared" si="119"/>
        <v>524671.80000000005</v>
      </c>
    </row>
    <row r="636" spans="1:27" s="18" customFormat="1" ht="26.1" customHeight="1" x14ac:dyDescent="0.2">
      <c r="A636" s="85">
        <v>5298</v>
      </c>
      <c r="B636" s="85" t="s">
        <v>1171</v>
      </c>
      <c r="C636" s="85" t="s">
        <v>95</v>
      </c>
      <c r="D636" s="85" t="s">
        <v>65</v>
      </c>
      <c r="E636" s="85" t="s">
        <v>740</v>
      </c>
      <c r="F636" s="85" t="s">
        <v>92</v>
      </c>
      <c r="G636" s="85">
        <v>455941</v>
      </c>
      <c r="H636" s="85">
        <v>1124265541</v>
      </c>
      <c r="I636" s="86" t="s">
        <v>67</v>
      </c>
      <c r="J636" s="85">
        <v>1016719</v>
      </c>
      <c r="K636" s="86" t="s">
        <v>72</v>
      </c>
      <c r="L636" s="86" t="s">
        <v>73</v>
      </c>
      <c r="M636" s="87">
        <v>12137</v>
      </c>
      <c r="N636" s="87">
        <v>29379</v>
      </c>
      <c r="O636" s="102">
        <f t="shared" si="108"/>
        <v>0.4131182136900507</v>
      </c>
      <c r="P636" s="91">
        <f t="shared" si="109"/>
        <v>12137</v>
      </c>
      <c r="Q636" s="92">
        <f t="shared" si="110"/>
        <v>8.9226349585422966E-4</v>
      </c>
      <c r="R636" s="93">
        <f t="shared" si="111"/>
        <v>7.0382791724188409E-4</v>
      </c>
      <c r="S636" s="94">
        <f t="shared" si="112"/>
        <v>424190.1</v>
      </c>
      <c r="T636" s="95">
        <f t="shared" si="113"/>
        <v>115066.29</v>
      </c>
      <c r="U636" s="95">
        <f t="shared" si="114"/>
        <v>172599.44</v>
      </c>
      <c r="V636" s="95">
        <f t="shared" si="115"/>
        <v>157038.38</v>
      </c>
      <c r="W636" s="96">
        <f t="shared" si="116"/>
        <v>868894.21000000008</v>
      </c>
      <c r="X636" s="89"/>
      <c r="Y636" s="97">
        <f t="shared" si="117"/>
        <v>208238.77</v>
      </c>
      <c r="Z636" s="97">
        <f t="shared" si="118"/>
        <v>208238.77</v>
      </c>
      <c r="AA636" s="97">
        <f t="shared" si="119"/>
        <v>416477.54</v>
      </c>
    </row>
    <row r="637" spans="1:27" s="18" customFormat="1" ht="26.1" customHeight="1" x14ac:dyDescent="0.2">
      <c r="A637" s="85">
        <v>5299</v>
      </c>
      <c r="B637" s="85" t="s">
        <v>1172</v>
      </c>
      <c r="C637" s="85" t="s">
        <v>1173</v>
      </c>
      <c r="D637" s="85" t="s">
        <v>65</v>
      </c>
      <c r="E637" s="85" t="s">
        <v>520</v>
      </c>
      <c r="F637" s="85" t="s">
        <v>86</v>
      </c>
      <c r="G637" s="85">
        <v>675947</v>
      </c>
      <c r="H637" s="85">
        <v>7460021649</v>
      </c>
      <c r="I637" s="86" t="s">
        <v>67</v>
      </c>
      <c r="J637" s="85">
        <v>1026693</v>
      </c>
      <c r="K637" s="86" t="s">
        <v>72</v>
      </c>
      <c r="L637" s="86" t="s">
        <v>73</v>
      </c>
      <c r="M637" s="87">
        <v>13692</v>
      </c>
      <c r="N637" s="87">
        <v>26230</v>
      </c>
      <c r="O637" s="102">
        <f t="shared" si="108"/>
        <v>0.52199771254288985</v>
      </c>
      <c r="P637" s="91">
        <f t="shared" si="109"/>
        <v>13692</v>
      </c>
      <c r="Q637" s="92">
        <f t="shared" si="110"/>
        <v>1.0065808507239114E-3</v>
      </c>
      <c r="R637" s="93">
        <f t="shared" si="111"/>
        <v>7.9400278840536186E-4</v>
      </c>
      <c r="S637" s="94">
        <f t="shared" si="112"/>
        <v>478537.6</v>
      </c>
      <c r="T637" s="95">
        <f t="shared" si="113"/>
        <v>129808.66</v>
      </c>
      <c r="U637" s="95">
        <f t="shared" si="114"/>
        <v>194712.99</v>
      </c>
      <c r="V637" s="95">
        <f t="shared" si="115"/>
        <v>177158.23</v>
      </c>
      <c r="W637" s="96">
        <f t="shared" si="116"/>
        <v>980217.48</v>
      </c>
      <c r="X637" s="89"/>
      <c r="Y637" s="97">
        <f t="shared" si="117"/>
        <v>234918.46</v>
      </c>
      <c r="Z637" s="97">
        <f t="shared" si="118"/>
        <v>234918.46</v>
      </c>
      <c r="AA637" s="97">
        <f t="shared" si="119"/>
        <v>469836.92</v>
      </c>
    </row>
    <row r="638" spans="1:27" s="18" customFormat="1" ht="26.1" customHeight="1" x14ac:dyDescent="0.2">
      <c r="A638" s="85">
        <v>5300</v>
      </c>
      <c r="B638" s="85" t="s">
        <v>1174</v>
      </c>
      <c r="C638" s="85" t="s">
        <v>137</v>
      </c>
      <c r="D638" s="85" t="s">
        <v>65</v>
      </c>
      <c r="E638" s="85" t="s">
        <v>135</v>
      </c>
      <c r="F638" s="85" t="s">
        <v>135</v>
      </c>
      <c r="G638" s="85">
        <v>675913</v>
      </c>
      <c r="H638" s="85">
        <v>7413860531</v>
      </c>
      <c r="I638" s="86" t="s">
        <v>67</v>
      </c>
      <c r="J638" s="85">
        <v>1028616</v>
      </c>
      <c r="K638" s="86" t="s">
        <v>87</v>
      </c>
      <c r="L638" s="86" t="s">
        <v>88</v>
      </c>
      <c r="M638" s="87">
        <v>22271</v>
      </c>
      <c r="N638" s="87">
        <v>32053</v>
      </c>
      <c r="O638" s="102">
        <f t="shared" si="108"/>
        <v>0.69481795775746424</v>
      </c>
      <c r="P638" s="91">
        <f t="shared" si="109"/>
        <v>22271</v>
      </c>
      <c r="Q638" s="92">
        <f t="shared" si="110"/>
        <v>1.637274476078895E-3</v>
      </c>
      <c r="R638" s="93">
        <f t="shared" si="111"/>
        <v>1.2915013219818737E-3</v>
      </c>
      <c r="S638" s="94">
        <f t="shared" si="112"/>
        <v>778375.02</v>
      </c>
      <c r="T638" s="95">
        <f t="shared" si="113"/>
        <v>211142.9</v>
      </c>
      <c r="U638" s="95">
        <f t="shared" si="114"/>
        <v>316714.34999999998</v>
      </c>
      <c r="V638" s="95">
        <f t="shared" si="115"/>
        <v>288160.31</v>
      </c>
      <c r="W638" s="96">
        <f t="shared" si="116"/>
        <v>1594392.58</v>
      </c>
      <c r="X638" s="89"/>
      <c r="Y638" s="97">
        <f t="shared" si="117"/>
        <v>382111.37</v>
      </c>
      <c r="Z638" s="97">
        <f t="shared" si="118"/>
        <v>382111.37</v>
      </c>
      <c r="AA638" s="97">
        <f t="shared" si="119"/>
        <v>764222.74</v>
      </c>
    </row>
    <row r="639" spans="1:27" s="18" customFormat="1" ht="26.1" customHeight="1" x14ac:dyDescent="0.2">
      <c r="A639" s="85">
        <v>5302</v>
      </c>
      <c r="B639" s="85" t="s">
        <v>1175</v>
      </c>
      <c r="C639" s="85" t="s">
        <v>211</v>
      </c>
      <c r="D639" s="85" t="s">
        <v>65</v>
      </c>
      <c r="E639" s="85" t="s">
        <v>772</v>
      </c>
      <c r="F639" s="85" t="s">
        <v>92</v>
      </c>
      <c r="G639" s="85">
        <v>675159</v>
      </c>
      <c r="H639" s="85">
        <v>1801217997</v>
      </c>
      <c r="I639" s="86" t="s">
        <v>67</v>
      </c>
      <c r="J639" s="85">
        <v>1025756</v>
      </c>
      <c r="K639" s="86" t="s">
        <v>111</v>
      </c>
      <c r="L639" s="86" t="s">
        <v>112</v>
      </c>
      <c r="M639" s="87">
        <v>26732</v>
      </c>
      <c r="N639" s="87">
        <v>32809</v>
      </c>
      <c r="O639" s="102">
        <f t="shared" si="108"/>
        <v>0.81477643329574201</v>
      </c>
      <c r="P639" s="91">
        <f t="shared" si="109"/>
        <v>26732</v>
      </c>
      <c r="Q639" s="92">
        <f t="shared" si="110"/>
        <v>1.9652292799847795E-3</v>
      </c>
      <c r="R639" s="93">
        <f t="shared" si="111"/>
        <v>1.5501959202199923E-3</v>
      </c>
      <c r="S639" s="94">
        <f t="shared" si="112"/>
        <v>934287.69</v>
      </c>
      <c r="T639" s="95">
        <f t="shared" si="113"/>
        <v>253435.95</v>
      </c>
      <c r="U639" s="95">
        <f t="shared" si="114"/>
        <v>380153.93</v>
      </c>
      <c r="V639" s="95">
        <f t="shared" si="115"/>
        <v>345880.35</v>
      </c>
      <c r="W639" s="96">
        <f t="shared" si="116"/>
        <v>1913757.92</v>
      </c>
      <c r="X639" s="89"/>
      <c r="Y639" s="97">
        <f t="shared" si="117"/>
        <v>458650.32</v>
      </c>
      <c r="Z639" s="97">
        <f t="shared" si="118"/>
        <v>458650.32</v>
      </c>
      <c r="AA639" s="97">
        <f t="shared" si="119"/>
        <v>917300.64</v>
      </c>
    </row>
    <row r="640" spans="1:27" s="18" customFormat="1" ht="26.1" customHeight="1" x14ac:dyDescent="0.2">
      <c r="A640" s="85">
        <v>5303</v>
      </c>
      <c r="B640" s="85" t="s">
        <v>1176</v>
      </c>
      <c r="C640" s="85" t="s">
        <v>1177</v>
      </c>
      <c r="D640" s="85" t="s">
        <v>106</v>
      </c>
      <c r="E640" s="85" t="s">
        <v>670</v>
      </c>
      <c r="F640" s="85" t="s">
        <v>195</v>
      </c>
      <c r="G640" s="85">
        <v>675030</v>
      </c>
      <c r="H640" s="85">
        <v>1831206853</v>
      </c>
      <c r="I640" s="86" t="s">
        <v>67</v>
      </c>
      <c r="J640" s="85">
        <v>530301</v>
      </c>
      <c r="K640" s="86" t="s">
        <v>72</v>
      </c>
      <c r="L640" s="86" t="s">
        <v>73</v>
      </c>
      <c r="M640" s="87">
        <v>27865</v>
      </c>
      <c r="N640" s="87">
        <v>37059</v>
      </c>
      <c r="O640" s="102">
        <f t="shared" si="108"/>
        <v>0.75190911789308945</v>
      </c>
      <c r="P640" s="91">
        <f t="shared" si="109"/>
        <v>27865</v>
      </c>
      <c r="Q640" s="92">
        <f t="shared" si="110"/>
        <v>0</v>
      </c>
      <c r="R640" s="93">
        <f t="shared" si="111"/>
        <v>1.6158988970870151E-3</v>
      </c>
      <c r="S640" s="94">
        <f t="shared" si="112"/>
        <v>0</v>
      </c>
      <c r="T640" s="95">
        <f t="shared" si="113"/>
        <v>264177.49</v>
      </c>
      <c r="U640" s="95">
        <f t="shared" si="114"/>
        <v>396266.23999999999</v>
      </c>
      <c r="V640" s="95">
        <f t="shared" si="115"/>
        <v>0</v>
      </c>
      <c r="W640" s="96">
        <f t="shared" si="116"/>
        <v>660443.73</v>
      </c>
      <c r="X640" s="89"/>
      <c r="Y640" s="97">
        <f t="shared" si="117"/>
        <v>0</v>
      </c>
      <c r="Z640" s="97">
        <f t="shared" si="118"/>
        <v>0</v>
      </c>
      <c r="AA640" s="97">
        <f t="shared" si="119"/>
        <v>0</v>
      </c>
    </row>
    <row r="641" spans="1:27" s="18" customFormat="1" ht="26.1" customHeight="1" x14ac:dyDescent="0.2">
      <c r="A641" s="85">
        <v>5304</v>
      </c>
      <c r="B641" s="85" t="s">
        <v>1178</v>
      </c>
      <c r="C641" s="85" t="s">
        <v>1179</v>
      </c>
      <c r="D641" s="85" t="s">
        <v>106</v>
      </c>
      <c r="E641" s="85" t="s">
        <v>86</v>
      </c>
      <c r="F641" s="85" t="s">
        <v>86</v>
      </c>
      <c r="G641" s="85">
        <v>675171</v>
      </c>
      <c r="H641" s="85">
        <v>1578545893</v>
      </c>
      <c r="I641" s="86" t="s">
        <v>67</v>
      </c>
      <c r="J641" s="85">
        <v>1013262</v>
      </c>
      <c r="K641" s="86" t="s">
        <v>72</v>
      </c>
      <c r="L641" s="86" t="s">
        <v>73</v>
      </c>
      <c r="M641" s="87">
        <v>22852</v>
      </c>
      <c r="N641" s="87">
        <v>32555</v>
      </c>
      <c r="O641" s="102">
        <f t="shared" si="108"/>
        <v>0.7019505452311473</v>
      </c>
      <c r="P641" s="91">
        <f t="shared" si="109"/>
        <v>22852</v>
      </c>
      <c r="Q641" s="92">
        <f t="shared" si="110"/>
        <v>0</v>
      </c>
      <c r="R641" s="93">
        <f t="shared" si="111"/>
        <v>1.3251936693426329E-3</v>
      </c>
      <c r="S641" s="94">
        <f t="shared" si="112"/>
        <v>0</v>
      </c>
      <c r="T641" s="95">
        <f t="shared" si="113"/>
        <v>216651.14</v>
      </c>
      <c r="U641" s="95">
        <f t="shared" si="114"/>
        <v>324976.71000000002</v>
      </c>
      <c r="V641" s="95">
        <f t="shared" si="115"/>
        <v>0</v>
      </c>
      <c r="W641" s="96">
        <f t="shared" si="116"/>
        <v>541627.85000000009</v>
      </c>
      <c r="X641" s="89"/>
      <c r="Y641" s="97">
        <f t="shared" si="117"/>
        <v>0</v>
      </c>
      <c r="Z641" s="97">
        <f t="shared" si="118"/>
        <v>0</v>
      </c>
      <c r="AA641" s="97">
        <f t="shared" si="119"/>
        <v>0</v>
      </c>
    </row>
    <row r="642" spans="1:27" s="18" customFormat="1" ht="26.1" customHeight="1" x14ac:dyDescent="0.2">
      <c r="A642" s="85">
        <v>5305</v>
      </c>
      <c r="B642" s="85" t="s">
        <v>1180</v>
      </c>
      <c r="C642" s="85" t="s">
        <v>1181</v>
      </c>
      <c r="D642" s="85" t="s">
        <v>106</v>
      </c>
      <c r="E642" s="85" t="s">
        <v>228</v>
      </c>
      <c r="F642" s="85" t="s">
        <v>100</v>
      </c>
      <c r="G642" s="85">
        <v>455959</v>
      </c>
      <c r="H642" s="85">
        <v>1568045383</v>
      </c>
      <c r="I642" s="86" t="s">
        <v>81</v>
      </c>
      <c r="J642" s="85">
        <v>1020783</v>
      </c>
      <c r="K642" s="86" t="s">
        <v>72</v>
      </c>
      <c r="L642" s="86" t="s">
        <v>73</v>
      </c>
      <c r="M642" s="87">
        <v>14038</v>
      </c>
      <c r="N642" s="87">
        <v>19659</v>
      </c>
      <c r="O642" s="102">
        <f t="shared" ref="O642:O705" si="120">M642/N642</f>
        <v>0.71407497838140288</v>
      </c>
      <c r="P642" s="91">
        <f t="shared" ref="P642:P705" si="121">IFERROR((M642/(L642-K642)*365),0)</f>
        <v>14038.000000000002</v>
      </c>
      <c r="Q642" s="92">
        <f t="shared" ref="Q642:Q705" si="122">IF(D642="NSGO",P642/Q$4,0)</f>
        <v>0</v>
      </c>
      <c r="R642" s="93">
        <f t="shared" ref="R642:R705" si="123">P642/R$4</f>
        <v>8.1406742211762137E-4</v>
      </c>
      <c r="S642" s="94">
        <f t="shared" ref="S642:S705" si="124">IF(Q642&gt;0,ROUND($S$4*Q642,2),0)</f>
        <v>0</v>
      </c>
      <c r="T642" s="95">
        <f t="shared" ref="T642:T705" si="125">IF(R642&gt;0,ROUND($T$4*R642,2),0)</f>
        <v>133088.95000000001</v>
      </c>
      <c r="U642" s="95">
        <f t="shared" ref="U642:U705" si="126">IF(R642&gt;0,ROUND($U$4*R642,2),0)</f>
        <v>199633.43</v>
      </c>
      <c r="V642" s="95">
        <f t="shared" ref="V642:V705" si="127">IF(Q642&gt;0,ROUND($V$4*Q642,2),0)</f>
        <v>0</v>
      </c>
      <c r="W642" s="96">
        <f t="shared" ref="W642:W705" si="128">S642+T642+U642+V642</f>
        <v>332722.38</v>
      </c>
      <c r="X642" s="89"/>
      <c r="Y642" s="97">
        <f t="shared" ref="Y642:Y705" si="129">IF($D642="NSGO",ROUND($Q642*$Y$4,2),0)</f>
        <v>0</v>
      </c>
      <c r="Z642" s="97">
        <f t="shared" ref="Z642:Z705" si="130">IF($D642="NSGO",ROUND($Q642*$Z$4,2),0)</f>
        <v>0</v>
      </c>
      <c r="AA642" s="97">
        <f t="shared" ref="AA642:AA705" si="131">SUM(Y642:Z642)</f>
        <v>0</v>
      </c>
    </row>
    <row r="643" spans="1:27" s="18" customFormat="1" ht="26.1" customHeight="1" x14ac:dyDescent="0.2">
      <c r="A643" s="85">
        <v>5306</v>
      </c>
      <c r="B643" s="85" t="s">
        <v>1182</v>
      </c>
      <c r="C643" s="85" t="s">
        <v>1183</v>
      </c>
      <c r="D643" s="85" t="s">
        <v>106</v>
      </c>
      <c r="E643" s="85" t="s">
        <v>753</v>
      </c>
      <c r="F643" s="85" t="s">
        <v>92</v>
      </c>
      <c r="G643" s="85">
        <v>675008</v>
      </c>
      <c r="H643" s="85">
        <v>1114200805</v>
      </c>
      <c r="I643" s="86" t="s">
        <v>67</v>
      </c>
      <c r="J643" s="85">
        <v>1019945</v>
      </c>
      <c r="K643" s="86" t="s">
        <v>68</v>
      </c>
      <c r="L643" s="86" t="s">
        <v>69</v>
      </c>
      <c r="M643" s="87">
        <v>14393</v>
      </c>
      <c r="N643" s="87">
        <v>18914</v>
      </c>
      <c r="O643" s="102">
        <f t="shared" si="120"/>
        <v>0.76097070952733425</v>
      </c>
      <c r="P643" s="91">
        <f t="shared" si="121"/>
        <v>14393.000000000002</v>
      </c>
      <c r="Q643" s="92">
        <f t="shared" si="122"/>
        <v>0</v>
      </c>
      <c r="R643" s="93">
        <f t="shared" si="123"/>
        <v>8.3465396826748288E-4</v>
      </c>
      <c r="S643" s="94">
        <f t="shared" si="124"/>
        <v>0</v>
      </c>
      <c r="T643" s="95">
        <f t="shared" si="125"/>
        <v>136454.57</v>
      </c>
      <c r="U643" s="95">
        <f t="shared" si="126"/>
        <v>204681.86</v>
      </c>
      <c r="V643" s="95">
        <f t="shared" si="127"/>
        <v>0</v>
      </c>
      <c r="W643" s="96">
        <f t="shared" si="128"/>
        <v>341136.43</v>
      </c>
      <c r="X643" s="89"/>
      <c r="Y643" s="97">
        <f t="shared" si="129"/>
        <v>0</v>
      </c>
      <c r="Z643" s="97">
        <f t="shared" si="130"/>
        <v>0</v>
      </c>
      <c r="AA643" s="97">
        <f t="shared" si="131"/>
        <v>0</v>
      </c>
    </row>
    <row r="644" spans="1:27" s="18" customFormat="1" ht="26.1" customHeight="1" x14ac:dyDescent="0.2">
      <c r="A644" s="85">
        <v>5307</v>
      </c>
      <c r="B644" s="85" t="s">
        <v>1184</v>
      </c>
      <c r="C644" s="85" t="s">
        <v>146</v>
      </c>
      <c r="D644" s="85" t="s">
        <v>65</v>
      </c>
      <c r="E644" s="85" t="s">
        <v>686</v>
      </c>
      <c r="F644" s="85" t="s">
        <v>135</v>
      </c>
      <c r="G644" s="85">
        <v>675101</v>
      </c>
      <c r="H644" s="85">
        <v>1174574958</v>
      </c>
      <c r="I644" s="86" t="s">
        <v>67</v>
      </c>
      <c r="J644" s="85">
        <v>1026104</v>
      </c>
      <c r="K644" s="86" t="s">
        <v>68</v>
      </c>
      <c r="L644" s="86" t="s">
        <v>69</v>
      </c>
      <c r="M644" s="87">
        <v>9855</v>
      </c>
      <c r="N644" s="87">
        <v>18216</v>
      </c>
      <c r="O644" s="102">
        <f t="shared" si="120"/>
        <v>0.54100790513833996</v>
      </c>
      <c r="P644" s="91">
        <f t="shared" si="121"/>
        <v>9855</v>
      </c>
      <c r="Q644" s="92">
        <f t="shared" si="122"/>
        <v>7.2450002073357772E-4</v>
      </c>
      <c r="R644" s="93">
        <f t="shared" si="123"/>
        <v>5.7149411917432381E-4</v>
      </c>
      <c r="S644" s="94">
        <f t="shared" si="124"/>
        <v>344433.83</v>
      </c>
      <c r="T644" s="95">
        <f t="shared" si="125"/>
        <v>93431.52</v>
      </c>
      <c r="U644" s="95">
        <f t="shared" si="126"/>
        <v>140147.26999999999</v>
      </c>
      <c r="V644" s="95">
        <f t="shared" si="127"/>
        <v>127512</v>
      </c>
      <c r="W644" s="96">
        <f t="shared" si="128"/>
        <v>705524.62</v>
      </c>
      <c r="X644" s="89"/>
      <c r="Y644" s="97">
        <f t="shared" si="129"/>
        <v>169085.7</v>
      </c>
      <c r="Z644" s="97">
        <f t="shared" si="130"/>
        <v>169085.7</v>
      </c>
      <c r="AA644" s="97">
        <f t="shared" si="131"/>
        <v>338171.4</v>
      </c>
    </row>
    <row r="645" spans="1:27" s="18" customFormat="1" ht="26.1" customHeight="1" x14ac:dyDescent="0.2">
      <c r="A645" s="85">
        <v>5309</v>
      </c>
      <c r="B645" s="85" t="s">
        <v>1185</v>
      </c>
      <c r="C645" s="85" t="s">
        <v>71</v>
      </c>
      <c r="D645" s="85" t="s">
        <v>65</v>
      </c>
      <c r="E645" s="85" t="s">
        <v>218</v>
      </c>
      <c r="F645" s="85" t="s">
        <v>80</v>
      </c>
      <c r="G645" s="85">
        <v>675959</v>
      </c>
      <c r="H645" s="85">
        <v>1740914191</v>
      </c>
      <c r="I645" s="86" t="s">
        <v>67</v>
      </c>
      <c r="J645" s="85">
        <v>1031130</v>
      </c>
      <c r="K645" s="86" t="s">
        <v>260</v>
      </c>
      <c r="L645" s="86" t="s">
        <v>88</v>
      </c>
      <c r="M645" s="87">
        <v>5772</v>
      </c>
      <c r="N645" s="87">
        <v>9122</v>
      </c>
      <c r="O645" s="102">
        <f t="shared" si="120"/>
        <v>0.63275597456698096</v>
      </c>
      <c r="P645" s="91">
        <f t="shared" si="121"/>
        <v>17411.404958677685</v>
      </c>
      <c r="Q645" s="92">
        <f t="shared" si="122"/>
        <v>1.2800165655568443E-3</v>
      </c>
      <c r="R645" s="93">
        <f t="shared" si="123"/>
        <v>1.0096920893401277E-3</v>
      </c>
      <c r="S645" s="94">
        <f t="shared" si="124"/>
        <v>608531.4</v>
      </c>
      <c r="T645" s="95">
        <f t="shared" si="125"/>
        <v>165070.92000000001</v>
      </c>
      <c r="U645" s="95">
        <f t="shared" si="126"/>
        <v>247606.39</v>
      </c>
      <c r="V645" s="95">
        <f t="shared" si="127"/>
        <v>225282.92</v>
      </c>
      <c r="W645" s="96">
        <f t="shared" si="128"/>
        <v>1246491.6300000001</v>
      </c>
      <c r="X645" s="89"/>
      <c r="Y645" s="97">
        <f t="shared" si="129"/>
        <v>298733.59000000003</v>
      </c>
      <c r="Z645" s="97">
        <f t="shared" si="130"/>
        <v>298733.59000000003</v>
      </c>
      <c r="AA645" s="97">
        <f t="shared" si="131"/>
        <v>597467.18000000005</v>
      </c>
    </row>
    <row r="646" spans="1:27" s="18" customFormat="1" ht="26.1" customHeight="1" x14ac:dyDescent="0.2">
      <c r="A646" s="85">
        <v>5310</v>
      </c>
      <c r="B646" s="85" t="s">
        <v>1186</v>
      </c>
      <c r="C646" s="85" t="s">
        <v>309</v>
      </c>
      <c r="D646" s="85" t="s">
        <v>65</v>
      </c>
      <c r="E646" s="85" t="s">
        <v>1187</v>
      </c>
      <c r="F646" s="85" t="s">
        <v>80</v>
      </c>
      <c r="G646" s="85">
        <v>675722</v>
      </c>
      <c r="H646" s="85">
        <v>7515845596</v>
      </c>
      <c r="I646" s="86" t="s">
        <v>67</v>
      </c>
      <c r="J646" s="85">
        <v>1028614</v>
      </c>
      <c r="K646" s="86" t="s">
        <v>87</v>
      </c>
      <c r="L646" s="86" t="s">
        <v>88</v>
      </c>
      <c r="M646" s="87">
        <v>19684</v>
      </c>
      <c r="N646" s="87">
        <v>26342</v>
      </c>
      <c r="O646" s="102">
        <f t="shared" si="120"/>
        <v>0.74724774124971527</v>
      </c>
      <c r="P646" s="91">
        <f t="shared" si="121"/>
        <v>19684</v>
      </c>
      <c r="Q646" s="92">
        <f t="shared" si="122"/>
        <v>1.4470886258873409E-3</v>
      </c>
      <c r="R646" s="93">
        <f t="shared" si="123"/>
        <v>1.1414804913066859E-3</v>
      </c>
      <c r="S646" s="94">
        <f t="shared" si="124"/>
        <v>687958.96</v>
      </c>
      <c r="T646" s="95">
        <f t="shared" si="125"/>
        <v>186616.54</v>
      </c>
      <c r="U646" s="95">
        <f t="shared" si="126"/>
        <v>279924.8</v>
      </c>
      <c r="V646" s="95">
        <f t="shared" si="127"/>
        <v>254687.6</v>
      </c>
      <c r="W646" s="96">
        <f t="shared" si="128"/>
        <v>1409187.9000000001</v>
      </c>
      <c r="X646" s="89"/>
      <c r="Y646" s="97">
        <f t="shared" si="129"/>
        <v>337725.31</v>
      </c>
      <c r="Z646" s="97">
        <f t="shared" si="130"/>
        <v>337725.31</v>
      </c>
      <c r="AA646" s="97">
        <f t="shared" si="131"/>
        <v>675450.62</v>
      </c>
    </row>
    <row r="647" spans="1:27" s="18" customFormat="1" ht="26.1" customHeight="1" x14ac:dyDescent="0.2">
      <c r="A647" s="85">
        <v>5311</v>
      </c>
      <c r="B647" s="85" t="s">
        <v>1188</v>
      </c>
      <c r="C647" s="85" t="s">
        <v>491</v>
      </c>
      <c r="D647" s="85" t="s">
        <v>65</v>
      </c>
      <c r="E647" s="85" t="s">
        <v>492</v>
      </c>
      <c r="F647" s="85" t="s">
        <v>86</v>
      </c>
      <c r="G647" s="85">
        <v>675974</v>
      </c>
      <c r="H647" s="85">
        <v>1851705685</v>
      </c>
      <c r="I647" s="86" t="s">
        <v>67</v>
      </c>
      <c r="J647" s="85">
        <v>1026006</v>
      </c>
      <c r="K647" s="86" t="s">
        <v>87</v>
      </c>
      <c r="L647" s="86" t="s">
        <v>88</v>
      </c>
      <c r="M647" s="87">
        <v>15189</v>
      </c>
      <c r="N647" s="87">
        <v>27746</v>
      </c>
      <c r="O647" s="102">
        <f t="shared" si="120"/>
        <v>0.54743026021768904</v>
      </c>
      <c r="P647" s="91">
        <f t="shared" si="121"/>
        <v>15189</v>
      </c>
      <c r="Q647" s="92">
        <f t="shared" si="122"/>
        <v>1.1166342785309297E-3</v>
      </c>
      <c r="R647" s="93">
        <f t="shared" si="123"/>
        <v>8.8081422385984825E-4</v>
      </c>
      <c r="S647" s="94">
        <f t="shared" si="124"/>
        <v>530857.99</v>
      </c>
      <c r="T647" s="95">
        <f t="shared" si="125"/>
        <v>144001.15</v>
      </c>
      <c r="U647" s="95">
        <f t="shared" si="126"/>
        <v>216001.72</v>
      </c>
      <c r="V647" s="95">
        <f t="shared" si="127"/>
        <v>196527.63</v>
      </c>
      <c r="W647" s="96">
        <f t="shared" si="128"/>
        <v>1087388.49</v>
      </c>
      <c r="X647" s="89"/>
      <c r="Y647" s="97">
        <f t="shared" si="129"/>
        <v>260603.01</v>
      </c>
      <c r="Z647" s="97">
        <f t="shared" si="130"/>
        <v>260603.01</v>
      </c>
      <c r="AA647" s="97">
        <f t="shared" si="131"/>
        <v>521206.02</v>
      </c>
    </row>
    <row r="648" spans="1:27" s="18" customFormat="1" ht="26.1" customHeight="1" x14ac:dyDescent="0.2">
      <c r="A648" s="85">
        <v>5312</v>
      </c>
      <c r="B648" s="85" t="s">
        <v>1189</v>
      </c>
      <c r="C648" s="85" t="s">
        <v>1190</v>
      </c>
      <c r="D648" s="85" t="s">
        <v>106</v>
      </c>
      <c r="E648" s="85" t="s">
        <v>598</v>
      </c>
      <c r="F648" s="85" t="s">
        <v>155</v>
      </c>
      <c r="G648" s="85">
        <v>675152</v>
      </c>
      <c r="H648" s="85">
        <v>1871551622</v>
      </c>
      <c r="I648" s="86" t="s">
        <v>67</v>
      </c>
      <c r="J648" s="85">
        <v>1004816</v>
      </c>
      <c r="K648" s="86" t="s">
        <v>68</v>
      </c>
      <c r="L648" s="86" t="s">
        <v>69</v>
      </c>
      <c r="M648" s="87">
        <v>18109</v>
      </c>
      <c r="N648" s="87">
        <v>25147</v>
      </c>
      <c r="O648" s="102">
        <f t="shared" si="120"/>
        <v>0.72012566111265752</v>
      </c>
      <c r="P648" s="91">
        <f t="shared" si="121"/>
        <v>18109</v>
      </c>
      <c r="Q648" s="92">
        <f t="shared" si="122"/>
        <v>0</v>
      </c>
      <c r="R648" s="93">
        <f t="shared" si="123"/>
        <v>1.0501458147263146E-3</v>
      </c>
      <c r="S648" s="94">
        <f t="shared" si="124"/>
        <v>0</v>
      </c>
      <c r="T648" s="95">
        <f t="shared" si="125"/>
        <v>171684.56</v>
      </c>
      <c r="U648" s="95">
        <f t="shared" si="126"/>
        <v>257526.84</v>
      </c>
      <c r="V648" s="95">
        <f t="shared" si="127"/>
        <v>0</v>
      </c>
      <c r="W648" s="96">
        <f t="shared" si="128"/>
        <v>429211.4</v>
      </c>
      <c r="X648" s="89"/>
      <c r="Y648" s="97">
        <f t="shared" si="129"/>
        <v>0</v>
      </c>
      <c r="Z648" s="97">
        <f t="shared" si="130"/>
        <v>0</v>
      </c>
      <c r="AA648" s="97">
        <f t="shared" si="131"/>
        <v>0</v>
      </c>
    </row>
    <row r="649" spans="1:27" s="18" customFormat="1" ht="26.1" customHeight="1" x14ac:dyDescent="0.2">
      <c r="A649" s="85">
        <v>5314</v>
      </c>
      <c r="B649" s="85" t="s">
        <v>1191</v>
      </c>
      <c r="C649" s="85" t="s">
        <v>211</v>
      </c>
      <c r="D649" s="85" t="s">
        <v>65</v>
      </c>
      <c r="E649" s="85" t="s">
        <v>672</v>
      </c>
      <c r="F649" s="85" t="s">
        <v>92</v>
      </c>
      <c r="G649" s="85">
        <v>675110</v>
      </c>
      <c r="H649" s="85">
        <v>1528489614</v>
      </c>
      <c r="I649" s="86" t="s">
        <v>67</v>
      </c>
      <c r="J649" s="85">
        <v>1025687</v>
      </c>
      <c r="K649" s="86" t="s">
        <v>111</v>
      </c>
      <c r="L649" s="86" t="s">
        <v>112</v>
      </c>
      <c r="M649" s="87">
        <v>25546</v>
      </c>
      <c r="N649" s="87">
        <v>37522</v>
      </c>
      <c r="O649" s="102">
        <f t="shared" si="120"/>
        <v>0.68082724801449812</v>
      </c>
      <c r="P649" s="91">
        <f t="shared" si="121"/>
        <v>25546</v>
      </c>
      <c r="Q649" s="92">
        <f t="shared" si="122"/>
        <v>1.8780393231516974E-3</v>
      </c>
      <c r="R649" s="93">
        <f t="shared" si="123"/>
        <v>1.4814194589982015E-3</v>
      </c>
      <c r="S649" s="94">
        <f t="shared" si="124"/>
        <v>892836.8</v>
      </c>
      <c r="T649" s="95">
        <f t="shared" si="125"/>
        <v>242191.93</v>
      </c>
      <c r="U649" s="95">
        <f t="shared" si="126"/>
        <v>363287.9</v>
      </c>
      <c r="V649" s="95">
        <f t="shared" si="127"/>
        <v>330534.92</v>
      </c>
      <c r="W649" s="96">
        <f t="shared" si="128"/>
        <v>1828851.5499999998</v>
      </c>
      <c r="X649" s="89"/>
      <c r="Y649" s="97">
        <f t="shared" si="129"/>
        <v>438301.7</v>
      </c>
      <c r="Z649" s="97">
        <f t="shared" si="130"/>
        <v>438301.7</v>
      </c>
      <c r="AA649" s="97">
        <f t="shared" si="131"/>
        <v>876603.4</v>
      </c>
    </row>
    <row r="650" spans="1:27" s="18" customFormat="1" ht="26.1" customHeight="1" x14ac:dyDescent="0.2">
      <c r="A650" s="85">
        <v>5315</v>
      </c>
      <c r="B650" s="85" t="s">
        <v>1192</v>
      </c>
      <c r="C650" s="85" t="s">
        <v>109</v>
      </c>
      <c r="D650" s="85" t="s">
        <v>65</v>
      </c>
      <c r="E650" s="85" t="s">
        <v>1193</v>
      </c>
      <c r="F650" s="85" t="s">
        <v>182</v>
      </c>
      <c r="G650" s="85">
        <v>675104</v>
      </c>
      <c r="H650" s="85">
        <v>1407864333</v>
      </c>
      <c r="I650" s="86" t="s">
        <v>67</v>
      </c>
      <c r="J650" s="85">
        <v>1025977</v>
      </c>
      <c r="K650" s="86" t="s">
        <v>111</v>
      </c>
      <c r="L650" s="86" t="s">
        <v>112</v>
      </c>
      <c r="M650" s="87">
        <v>18586</v>
      </c>
      <c r="N650" s="87">
        <v>29394</v>
      </c>
      <c r="O650" s="102">
        <f t="shared" si="120"/>
        <v>0.63230591277131387</v>
      </c>
      <c r="P650" s="91">
        <f t="shared" si="121"/>
        <v>18586</v>
      </c>
      <c r="Q650" s="92">
        <f t="shared" si="122"/>
        <v>1.366368075632093E-3</v>
      </c>
      <c r="R650" s="93">
        <f t="shared" si="123"/>
        <v>1.077807173919227E-3</v>
      </c>
      <c r="S650" s="94">
        <f t="shared" si="124"/>
        <v>649583.68000000005</v>
      </c>
      <c r="T650" s="95">
        <f t="shared" si="125"/>
        <v>176206.81</v>
      </c>
      <c r="U650" s="95">
        <f t="shared" si="126"/>
        <v>264310.21999999997</v>
      </c>
      <c r="V650" s="95">
        <f t="shared" si="127"/>
        <v>240480.78</v>
      </c>
      <c r="W650" s="96">
        <f t="shared" si="128"/>
        <v>1330581.49</v>
      </c>
      <c r="X650" s="89"/>
      <c r="Y650" s="97">
        <f t="shared" si="129"/>
        <v>318886.53000000003</v>
      </c>
      <c r="Z650" s="97">
        <f t="shared" si="130"/>
        <v>318886.53000000003</v>
      </c>
      <c r="AA650" s="97">
        <f t="shared" si="131"/>
        <v>637773.06000000006</v>
      </c>
    </row>
    <row r="651" spans="1:27" s="18" customFormat="1" ht="26.1" customHeight="1" x14ac:dyDescent="0.2">
      <c r="A651" s="85">
        <v>5316</v>
      </c>
      <c r="B651" s="85" t="s">
        <v>1194</v>
      </c>
      <c r="C651" s="85" t="s">
        <v>1195</v>
      </c>
      <c r="D651" s="85" t="s">
        <v>106</v>
      </c>
      <c r="E651" s="85" t="s">
        <v>76</v>
      </c>
      <c r="F651" s="85" t="s">
        <v>76</v>
      </c>
      <c r="G651" s="85">
        <v>675000</v>
      </c>
      <c r="H651" s="85">
        <v>1043756059</v>
      </c>
      <c r="I651" s="86" t="s">
        <v>67</v>
      </c>
      <c r="J651" s="85">
        <v>1028543</v>
      </c>
      <c r="K651" s="86" t="s">
        <v>72</v>
      </c>
      <c r="L651" s="86" t="s">
        <v>73</v>
      </c>
      <c r="M651" s="87">
        <v>31122</v>
      </c>
      <c r="N651" s="87">
        <v>37481</v>
      </c>
      <c r="O651" s="102">
        <f t="shared" si="120"/>
        <v>0.83034070595768528</v>
      </c>
      <c r="P651" s="91">
        <f t="shared" si="121"/>
        <v>31122</v>
      </c>
      <c r="Q651" s="92">
        <f t="shared" si="122"/>
        <v>0</v>
      </c>
      <c r="R651" s="93">
        <f t="shared" si="123"/>
        <v>1.8047732092281385E-3</v>
      </c>
      <c r="S651" s="94">
        <f t="shared" si="124"/>
        <v>0</v>
      </c>
      <c r="T651" s="95">
        <f t="shared" si="125"/>
        <v>295055.87</v>
      </c>
      <c r="U651" s="95">
        <f t="shared" si="126"/>
        <v>442583.81</v>
      </c>
      <c r="V651" s="95">
        <f t="shared" si="127"/>
        <v>0</v>
      </c>
      <c r="W651" s="96">
        <f t="shared" si="128"/>
        <v>737639.67999999993</v>
      </c>
      <c r="X651" s="89"/>
      <c r="Y651" s="97">
        <f t="shared" si="129"/>
        <v>0</v>
      </c>
      <c r="Z651" s="97">
        <f t="shared" si="130"/>
        <v>0</v>
      </c>
      <c r="AA651" s="97">
        <f t="shared" si="131"/>
        <v>0</v>
      </c>
    </row>
    <row r="652" spans="1:27" s="18" customFormat="1" ht="26.1" customHeight="1" x14ac:dyDescent="0.2">
      <c r="A652" s="85">
        <v>5318</v>
      </c>
      <c r="B652" s="85" t="s">
        <v>1196</v>
      </c>
      <c r="C652" s="85" t="s">
        <v>1196</v>
      </c>
      <c r="D652" s="85" t="s">
        <v>106</v>
      </c>
      <c r="E652" s="85" t="s">
        <v>474</v>
      </c>
      <c r="F652" s="85" t="s">
        <v>163</v>
      </c>
      <c r="G652" s="85">
        <v>675117</v>
      </c>
      <c r="H652" s="85">
        <v>1972693406</v>
      </c>
      <c r="I652" s="86" t="s">
        <v>67</v>
      </c>
      <c r="J652" s="85">
        <v>531801</v>
      </c>
      <c r="K652" s="86" t="s">
        <v>72</v>
      </c>
      <c r="L652" s="86" t="s">
        <v>73</v>
      </c>
      <c r="M652" s="87">
        <v>14853</v>
      </c>
      <c r="N652" s="87">
        <v>21527</v>
      </c>
      <c r="O652" s="102">
        <f t="shared" si="120"/>
        <v>0.68997073442653412</v>
      </c>
      <c r="P652" s="91">
        <f t="shared" si="121"/>
        <v>14853.000000000002</v>
      </c>
      <c r="Q652" s="92">
        <f t="shared" si="122"/>
        <v>0</v>
      </c>
      <c r="R652" s="93">
        <f t="shared" si="123"/>
        <v>8.613294928560358E-4</v>
      </c>
      <c r="S652" s="94">
        <f t="shared" si="124"/>
        <v>0</v>
      </c>
      <c r="T652" s="95">
        <f t="shared" si="125"/>
        <v>140815.66</v>
      </c>
      <c r="U652" s="95">
        <f t="shared" si="126"/>
        <v>211223.49</v>
      </c>
      <c r="V652" s="95">
        <f t="shared" si="127"/>
        <v>0</v>
      </c>
      <c r="W652" s="96">
        <f t="shared" si="128"/>
        <v>352039.15</v>
      </c>
      <c r="X652" s="89"/>
      <c r="Y652" s="97">
        <f t="shared" si="129"/>
        <v>0</v>
      </c>
      <c r="Z652" s="97">
        <f t="shared" si="130"/>
        <v>0</v>
      </c>
      <c r="AA652" s="97">
        <f t="shared" si="131"/>
        <v>0</v>
      </c>
    </row>
    <row r="653" spans="1:27" s="18" customFormat="1" ht="26.1" customHeight="1" x14ac:dyDescent="0.2">
      <c r="A653" s="85">
        <v>5321</v>
      </c>
      <c r="B653" s="85" t="s">
        <v>1197</v>
      </c>
      <c r="C653" s="85" t="s">
        <v>109</v>
      </c>
      <c r="D653" s="85" t="s">
        <v>65</v>
      </c>
      <c r="E653" s="85" t="s">
        <v>195</v>
      </c>
      <c r="F653" s="85" t="s">
        <v>195</v>
      </c>
      <c r="G653" s="85">
        <v>675162</v>
      </c>
      <c r="H653" s="85">
        <v>1245285808</v>
      </c>
      <c r="I653" s="86" t="s">
        <v>67</v>
      </c>
      <c r="J653" s="85">
        <v>1026035</v>
      </c>
      <c r="K653" s="86" t="s">
        <v>111</v>
      </c>
      <c r="L653" s="86" t="s">
        <v>112</v>
      </c>
      <c r="M653" s="87">
        <v>45598</v>
      </c>
      <c r="N653" s="87">
        <v>57918</v>
      </c>
      <c r="O653" s="102">
        <f t="shared" si="120"/>
        <v>0.78728547256466042</v>
      </c>
      <c r="P653" s="91">
        <f t="shared" si="121"/>
        <v>45598</v>
      </c>
      <c r="Q653" s="92">
        <f t="shared" si="122"/>
        <v>3.3521818310917988E-3</v>
      </c>
      <c r="R653" s="93">
        <f t="shared" si="123"/>
        <v>2.6442403699757297E-3</v>
      </c>
      <c r="S653" s="94">
        <f t="shared" si="124"/>
        <v>1593657.41</v>
      </c>
      <c r="T653" s="95">
        <f t="shared" si="125"/>
        <v>432297.34</v>
      </c>
      <c r="U653" s="95">
        <f t="shared" si="126"/>
        <v>648446.01</v>
      </c>
      <c r="V653" s="95">
        <f t="shared" si="127"/>
        <v>589984</v>
      </c>
      <c r="W653" s="96">
        <f t="shared" si="128"/>
        <v>3264384.76</v>
      </c>
      <c r="X653" s="89"/>
      <c r="Y653" s="97">
        <f t="shared" si="129"/>
        <v>782340.91</v>
      </c>
      <c r="Z653" s="97">
        <f t="shared" si="130"/>
        <v>782340.91</v>
      </c>
      <c r="AA653" s="97">
        <f t="shared" si="131"/>
        <v>1564681.82</v>
      </c>
    </row>
    <row r="654" spans="1:27" s="18" customFormat="1" ht="26.1" customHeight="1" x14ac:dyDescent="0.2">
      <c r="A654" s="85">
        <v>5322</v>
      </c>
      <c r="B654" s="85" t="s">
        <v>1198</v>
      </c>
      <c r="C654" s="85" t="s">
        <v>334</v>
      </c>
      <c r="D654" s="85" t="s">
        <v>65</v>
      </c>
      <c r="E654" s="85" t="s">
        <v>155</v>
      </c>
      <c r="F654" s="85" t="s">
        <v>155</v>
      </c>
      <c r="G654" s="85">
        <v>675172</v>
      </c>
      <c r="H654" s="85">
        <v>1437615390</v>
      </c>
      <c r="I654" s="86" t="s">
        <v>67</v>
      </c>
      <c r="J654" s="85">
        <v>1030427</v>
      </c>
      <c r="K654" s="86" t="s">
        <v>87</v>
      </c>
      <c r="L654" s="86" t="s">
        <v>88</v>
      </c>
      <c r="M654" s="87">
        <v>13459</v>
      </c>
      <c r="N654" s="87">
        <v>25020</v>
      </c>
      <c r="O654" s="102">
        <f t="shared" si="120"/>
        <v>0.53792965627498002</v>
      </c>
      <c r="P654" s="91">
        <f t="shared" si="121"/>
        <v>13459</v>
      </c>
      <c r="Q654" s="92">
        <f t="shared" si="122"/>
        <v>9.8945162648941885E-4</v>
      </c>
      <c r="R654" s="93">
        <f t="shared" si="123"/>
        <v>7.8049105529855146E-4</v>
      </c>
      <c r="S654" s="94">
        <f t="shared" si="124"/>
        <v>470394.21</v>
      </c>
      <c r="T654" s="95">
        <f t="shared" si="125"/>
        <v>127599.67</v>
      </c>
      <c r="U654" s="95">
        <f t="shared" si="126"/>
        <v>191399.51</v>
      </c>
      <c r="V654" s="95">
        <f t="shared" si="127"/>
        <v>174143.49</v>
      </c>
      <c r="W654" s="96">
        <f t="shared" si="128"/>
        <v>963536.88</v>
      </c>
      <c r="X654" s="89"/>
      <c r="Y654" s="97">
        <f t="shared" si="129"/>
        <v>230920.79</v>
      </c>
      <c r="Z654" s="97">
        <f t="shared" si="130"/>
        <v>230920.79</v>
      </c>
      <c r="AA654" s="97">
        <f t="shared" si="131"/>
        <v>461841.58</v>
      </c>
    </row>
    <row r="655" spans="1:27" s="18" customFormat="1" ht="26.1" customHeight="1" x14ac:dyDescent="0.2">
      <c r="A655" s="85">
        <v>5323</v>
      </c>
      <c r="B655" s="85" t="s">
        <v>1199</v>
      </c>
      <c r="C655" s="85" t="s">
        <v>109</v>
      </c>
      <c r="D655" s="85" t="s">
        <v>65</v>
      </c>
      <c r="E655" s="85" t="s">
        <v>1200</v>
      </c>
      <c r="F655" s="85" t="s">
        <v>195</v>
      </c>
      <c r="G655" s="85">
        <v>675170</v>
      </c>
      <c r="H655" s="85">
        <v>1912028598</v>
      </c>
      <c r="I655" s="86" t="s">
        <v>67</v>
      </c>
      <c r="J655" s="85">
        <v>1026569</v>
      </c>
      <c r="K655" s="86" t="s">
        <v>111</v>
      </c>
      <c r="L655" s="86" t="s">
        <v>112</v>
      </c>
      <c r="M655" s="87">
        <v>17087</v>
      </c>
      <c r="N655" s="87">
        <v>22063</v>
      </c>
      <c r="O655" s="102">
        <f t="shared" si="120"/>
        <v>0.7744640348094094</v>
      </c>
      <c r="P655" s="91">
        <f t="shared" si="121"/>
        <v>17087</v>
      </c>
      <c r="Q655" s="92">
        <f t="shared" si="122"/>
        <v>1.2561676158573966E-3</v>
      </c>
      <c r="R655" s="93">
        <f t="shared" si="123"/>
        <v>9.9087975792305143E-4</v>
      </c>
      <c r="S655" s="94">
        <f t="shared" si="124"/>
        <v>597193.39</v>
      </c>
      <c r="T655" s="95">
        <f t="shared" si="125"/>
        <v>161995.35999999999</v>
      </c>
      <c r="U655" s="95">
        <f t="shared" si="126"/>
        <v>242993.05</v>
      </c>
      <c r="V655" s="95">
        <f t="shared" si="127"/>
        <v>221085.5</v>
      </c>
      <c r="W655" s="96">
        <f t="shared" si="128"/>
        <v>1223267.3</v>
      </c>
      <c r="X655" s="89"/>
      <c r="Y655" s="97">
        <f t="shared" si="129"/>
        <v>293167.65999999997</v>
      </c>
      <c r="Z655" s="97">
        <f t="shared" si="130"/>
        <v>293167.65999999997</v>
      </c>
      <c r="AA655" s="97">
        <f t="shared" si="131"/>
        <v>586335.31999999995</v>
      </c>
    </row>
    <row r="656" spans="1:27" s="18" customFormat="1" ht="26.1" customHeight="1" x14ac:dyDescent="0.2">
      <c r="A656" s="85">
        <v>5324</v>
      </c>
      <c r="B656" s="85" t="s">
        <v>1201</v>
      </c>
      <c r="C656" s="85" t="s">
        <v>90</v>
      </c>
      <c r="D656" s="85" t="s">
        <v>65</v>
      </c>
      <c r="E656" s="85" t="s">
        <v>420</v>
      </c>
      <c r="F656" s="85" t="s">
        <v>66</v>
      </c>
      <c r="G656" s="85">
        <v>675175</v>
      </c>
      <c r="H656" s="85">
        <v>1225372972</v>
      </c>
      <c r="I656" s="86" t="s">
        <v>67</v>
      </c>
      <c r="J656" s="85">
        <v>1030440</v>
      </c>
      <c r="K656" s="86" t="s">
        <v>87</v>
      </c>
      <c r="L656" s="86" t="s">
        <v>88</v>
      </c>
      <c r="M656" s="87">
        <v>19189</v>
      </c>
      <c r="N656" s="87">
        <v>29904</v>
      </c>
      <c r="O656" s="102">
        <f t="shared" si="120"/>
        <v>0.64168673087212413</v>
      </c>
      <c r="P656" s="91">
        <f t="shared" si="121"/>
        <v>19189</v>
      </c>
      <c r="Q656" s="92">
        <f t="shared" si="122"/>
        <v>1.4106982138870241E-3</v>
      </c>
      <c r="R656" s="93">
        <f t="shared" si="123"/>
        <v>1.1127753072385691E-3</v>
      </c>
      <c r="S656" s="94">
        <f t="shared" si="124"/>
        <v>670658.63</v>
      </c>
      <c r="T656" s="95">
        <f t="shared" si="125"/>
        <v>181923.63</v>
      </c>
      <c r="U656" s="95">
        <f t="shared" si="126"/>
        <v>272885.44</v>
      </c>
      <c r="V656" s="95">
        <f t="shared" si="127"/>
        <v>248282.89</v>
      </c>
      <c r="W656" s="96">
        <f t="shared" si="128"/>
        <v>1373750.5899999999</v>
      </c>
      <c r="X656" s="89"/>
      <c r="Y656" s="97">
        <f t="shared" si="129"/>
        <v>329232.42</v>
      </c>
      <c r="Z656" s="97">
        <f t="shared" si="130"/>
        <v>329232.42</v>
      </c>
      <c r="AA656" s="97">
        <f t="shared" si="131"/>
        <v>658464.84</v>
      </c>
    </row>
    <row r="657" spans="1:27" s="18" customFormat="1" ht="26.1" customHeight="1" x14ac:dyDescent="0.2">
      <c r="A657" s="85">
        <v>5325</v>
      </c>
      <c r="B657" s="85" t="s">
        <v>1202</v>
      </c>
      <c r="C657" s="85" t="s">
        <v>239</v>
      </c>
      <c r="D657" s="85" t="s">
        <v>65</v>
      </c>
      <c r="E657" s="85" t="s">
        <v>315</v>
      </c>
      <c r="F657" s="85" t="s">
        <v>76</v>
      </c>
      <c r="G657" s="85">
        <v>675214</v>
      </c>
      <c r="H657" s="85">
        <v>1912352766</v>
      </c>
      <c r="I657" s="86" t="s">
        <v>67</v>
      </c>
      <c r="J657" s="85">
        <v>1028671</v>
      </c>
      <c r="K657" s="86" t="s">
        <v>87</v>
      </c>
      <c r="L657" s="86" t="s">
        <v>88</v>
      </c>
      <c r="M657" s="108">
        <f>2583+18298</f>
        <v>20881</v>
      </c>
      <c r="N657" s="108">
        <v>34554</v>
      </c>
      <c r="O657" s="102">
        <f t="shared" si="120"/>
        <v>0.60430051513572958</v>
      </c>
      <c r="P657" s="91">
        <f t="shared" si="121"/>
        <v>20881</v>
      </c>
      <c r="Q657" s="92">
        <f t="shared" si="122"/>
        <v>1.5350872585426522E-3</v>
      </c>
      <c r="R657" s="93">
        <f t="shared" si="123"/>
        <v>1.2108948455077681E-3</v>
      </c>
      <c r="S657" s="94">
        <f t="shared" si="124"/>
        <v>729794.3</v>
      </c>
      <c r="T657" s="95">
        <f t="shared" si="125"/>
        <v>197964.84</v>
      </c>
      <c r="U657" s="95">
        <f t="shared" si="126"/>
        <v>296947.26</v>
      </c>
      <c r="V657" s="95">
        <f t="shared" si="127"/>
        <v>270175.35999999999</v>
      </c>
      <c r="W657" s="96">
        <f t="shared" si="128"/>
        <v>1494881.7599999998</v>
      </c>
      <c r="X657" s="89"/>
      <c r="Y657" s="97">
        <f t="shared" si="129"/>
        <v>358262.66</v>
      </c>
      <c r="Z657" s="97">
        <f t="shared" si="130"/>
        <v>358262.66</v>
      </c>
      <c r="AA657" s="97">
        <f t="shared" si="131"/>
        <v>716525.32</v>
      </c>
    </row>
    <row r="658" spans="1:27" s="18" customFormat="1" ht="26.1" customHeight="1" x14ac:dyDescent="0.2">
      <c r="A658" s="85">
        <v>5326</v>
      </c>
      <c r="B658" s="85" t="s">
        <v>1203</v>
      </c>
      <c r="C658" s="85" t="s">
        <v>140</v>
      </c>
      <c r="D658" s="85" t="s">
        <v>65</v>
      </c>
      <c r="E658" s="85" t="s">
        <v>477</v>
      </c>
      <c r="F658" s="85" t="s">
        <v>100</v>
      </c>
      <c r="G658" s="85">
        <v>676048</v>
      </c>
      <c r="H658" s="85">
        <v>1144680471</v>
      </c>
      <c r="I658" s="86" t="s">
        <v>67</v>
      </c>
      <c r="J658" s="85">
        <v>1028816</v>
      </c>
      <c r="K658" s="86" t="s">
        <v>68</v>
      </c>
      <c r="L658" s="86" t="s">
        <v>69</v>
      </c>
      <c r="M658" s="87">
        <v>20057</v>
      </c>
      <c r="N658" s="87">
        <v>25768</v>
      </c>
      <c r="O658" s="102">
        <f t="shared" si="120"/>
        <v>0.77836851909344928</v>
      </c>
      <c r="P658" s="91">
        <f t="shared" si="121"/>
        <v>20057</v>
      </c>
      <c r="Q658" s="92">
        <f t="shared" si="122"/>
        <v>1.4745100878592967E-3</v>
      </c>
      <c r="R658" s="93">
        <f t="shared" si="123"/>
        <v>1.1631108623317515E-3</v>
      </c>
      <c r="S658" s="94">
        <f t="shared" si="124"/>
        <v>700995.37</v>
      </c>
      <c r="T658" s="95">
        <f t="shared" si="125"/>
        <v>190152.81</v>
      </c>
      <c r="U658" s="95">
        <f t="shared" si="126"/>
        <v>285229.21000000002</v>
      </c>
      <c r="V658" s="95">
        <f t="shared" si="127"/>
        <v>259513.78</v>
      </c>
      <c r="W658" s="96">
        <f t="shared" si="128"/>
        <v>1435891.17</v>
      </c>
      <c r="X658" s="89"/>
      <c r="Y658" s="97">
        <f t="shared" si="129"/>
        <v>344125</v>
      </c>
      <c r="Z658" s="97">
        <f t="shared" si="130"/>
        <v>344125</v>
      </c>
      <c r="AA658" s="97">
        <f t="shared" si="131"/>
        <v>688250</v>
      </c>
    </row>
    <row r="659" spans="1:27" s="18" customFormat="1" ht="26.1" customHeight="1" x14ac:dyDescent="0.2">
      <c r="A659" s="85">
        <v>5327</v>
      </c>
      <c r="B659" s="85" t="s">
        <v>1204</v>
      </c>
      <c r="C659" s="85" t="s">
        <v>302</v>
      </c>
      <c r="D659" s="85" t="s">
        <v>65</v>
      </c>
      <c r="E659" s="85" t="s">
        <v>86</v>
      </c>
      <c r="F659" s="85" t="s">
        <v>86</v>
      </c>
      <c r="G659" s="85">
        <v>455742</v>
      </c>
      <c r="H659" s="85">
        <v>1184097941</v>
      </c>
      <c r="I659" s="86" t="s">
        <v>67</v>
      </c>
      <c r="J659" s="85">
        <v>1031092</v>
      </c>
      <c r="K659" s="86" t="s">
        <v>93</v>
      </c>
      <c r="L659" s="86" t="s">
        <v>69</v>
      </c>
      <c r="M659" s="87">
        <v>4259</v>
      </c>
      <c r="N659" s="87">
        <v>7676</v>
      </c>
      <c r="O659" s="102">
        <f t="shared" si="120"/>
        <v>0.55484627410109433</v>
      </c>
      <c r="P659" s="91">
        <f t="shared" si="121"/>
        <v>10227.203947368422</v>
      </c>
      <c r="Q659" s="92">
        <f t="shared" si="122"/>
        <v>7.5186296011313543E-4</v>
      </c>
      <c r="R659" s="93">
        <f t="shared" si="123"/>
        <v>5.9307832689167771E-4</v>
      </c>
      <c r="S659" s="94">
        <f t="shared" si="124"/>
        <v>357442.42</v>
      </c>
      <c r="T659" s="95">
        <f t="shared" si="125"/>
        <v>96960.24</v>
      </c>
      <c r="U659" s="95">
        <f t="shared" si="126"/>
        <v>145440.35999999999</v>
      </c>
      <c r="V659" s="95">
        <f t="shared" si="127"/>
        <v>132327.88</v>
      </c>
      <c r="W659" s="96">
        <f t="shared" si="128"/>
        <v>732170.9</v>
      </c>
      <c r="X659" s="89"/>
      <c r="Y659" s="97">
        <f t="shared" si="129"/>
        <v>175471.73</v>
      </c>
      <c r="Z659" s="97">
        <f t="shared" si="130"/>
        <v>175471.73</v>
      </c>
      <c r="AA659" s="97">
        <f t="shared" si="131"/>
        <v>350943.46</v>
      </c>
    </row>
    <row r="660" spans="1:27" s="18" customFormat="1" ht="26.1" customHeight="1" x14ac:dyDescent="0.2">
      <c r="A660" s="85">
        <v>5328</v>
      </c>
      <c r="B660" s="85" t="s">
        <v>1205</v>
      </c>
      <c r="C660" s="85" t="s">
        <v>255</v>
      </c>
      <c r="D660" s="85" t="s">
        <v>65</v>
      </c>
      <c r="E660" s="85" t="s">
        <v>436</v>
      </c>
      <c r="F660" s="85" t="s">
        <v>163</v>
      </c>
      <c r="G660" s="85">
        <v>675478</v>
      </c>
      <c r="H660" s="85">
        <v>7512283494</v>
      </c>
      <c r="I660" s="86" t="s">
        <v>67</v>
      </c>
      <c r="J660" s="85">
        <v>1026235</v>
      </c>
      <c r="K660" s="86" t="s">
        <v>68</v>
      </c>
      <c r="L660" s="86" t="s">
        <v>69</v>
      </c>
      <c r="M660" s="87">
        <v>25500</v>
      </c>
      <c r="N660" s="87">
        <v>32420</v>
      </c>
      <c r="O660" s="102">
        <f t="shared" si="120"/>
        <v>0.78655151141270818</v>
      </c>
      <c r="P660" s="91">
        <f t="shared" si="121"/>
        <v>25500</v>
      </c>
      <c r="Q660" s="92">
        <f t="shared" si="122"/>
        <v>1.8746575878951022E-3</v>
      </c>
      <c r="R660" s="93">
        <f t="shared" si="123"/>
        <v>1.4787519065393461E-3</v>
      </c>
      <c r="S660" s="94">
        <f t="shared" si="124"/>
        <v>891229.09</v>
      </c>
      <c r="T660" s="95">
        <f t="shared" si="125"/>
        <v>241755.83</v>
      </c>
      <c r="U660" s="95">
        <f t="shared" si="126"/>
        <v>362633.74</v>
      </c>
      <c r="V660" s="95">
        <f t="shared" si="127"/>
        <v>329939.74</v>
      </c>
      <c r="W660" s="96">
        <f t="shared" si="128"/>
        <v>1825558.4</v>
      </c>
      <c r="X660" s="89"/>
      <c r="Y660" s="97">
        <f t="shared" si="129"/>
        <v>437512.46</v>
      </c>
      <c r="Z660" s="97">
        <f t="shared" si="130"/>
        <v>437512.46</v>
      </c>
      <c r="AA660" s="97">
        <f t="shared" si="131"/>
        <v>875024.92</v>
      </c>
    </row>
    <row r="661" spans="1:27" s="18" customFormat="1" ht="26.1" customHeight="1" x14ac:dyDescent="0.2">
      <c r="A661" s="85">
        <v>5329</v>
      </c>
      <c r="B661" s="85" t="s">
        <v>1206</v>
      </c>
      <c r="C661" s="85" t="s">
        <v>239</v>
      </c>
      <c r="D661" s="85" t="s">
        <v>65</v>
      </c>
      <c r="E661" s="85" t="s">
        <v>507</v>
      </c>
      <c r="F661" s="85" t="s">
        <v>100</v>
      </c>
      <c r="G661" s="85">
        <v>676051</v>
      </c>
      <c r="H661" s="85">
        <v>1639163595</v>
      </c>
      <c r="I661" s="86" t="s">
        <v>67</v>
      </c>
      <c r="J661" s="85">
        <v>1028674</v>
      </c>
      <c r="K661" s="86" t="s">
        <v>87</v>
      </c>
      <c r="L661" s="86" t="s">
        <v>88</v>
      </c>
      <c r="M661" s="87">
        <v>13955</v>
      </c>
      <c r="N661" s="87">
        <v>24970</v>
      </c>
      <c r="O661" s="102">
        <f t="shared" si="120"/>
        <v>0.5588706447737285</v>
      </c>
      <c r="P661" s="91">
        <f t="shared" si="121"/>
        <v>13955</v>
      </c>
      <c r="Q661" s="92">
        <f t="shared" si="122"/>
        <v>1.0259155544735745E-3</v>
      </c>
      <c r="R661" s="93">
        <f t="shared" si="123"/>
        <v>8.0925422963751281E-4</v>
      </c>
      <c r="S661" s="94">
        <f t="shared" si="124"/>
        <v>487729.49</v>
      </c>
      <c r="T661" s="95">
        <f t="shared" si="125"/>
        <v>132302.06</v>
      </c>
      <c r="U661" s="95">
        <f t="shared" si="126"/>
        <v>198453.09</v>
      </c>
      <c r="V661" s="95">
        <f t="shared" si="127"/>
        <v>180561.14</v>
      </c>
      <c r="W661" s="96">
        <f t="shared" si="128"/>
        <v>999045.78</v>
      </c>
      <c r="X661" s="89"/>
      <c r="Y661" s="97">
        <f t="shared" si="129"/>
        <v>239430.84</v>
      </c>
      <c r="Z661" s="97">
        <f t="shared" si="130"/>
        <v>239430.84</v>
      </c>
      <c r="AA661" s="97">
        <f t="shared" si="131"/>
        <v>478861.68</v>
      </c>
    </row>
    <row r="662" spans="1:27" s="18" customFormat="1" ht="26.1" customHeight="1" x14ac:dyDescent="0.2">
      <c r="A662" s="85">
        <v>5330</v>
      </c>
      <c r="B662" s="85" t="s">
        <v>1207</v>
      </c>
      <c r="C662" s="85" t="s">
        <v>1208</v>
      </c>
      <c r="D662" s="85" t="s">
        <v>106</v>
      </c>
      <c r="E662" s="85" t="s">
        <v>315</v>
      </c>
      <c r="F662" s="85" t="s">
        <v>76</v>
      </c>
      <c r="G662" s="85">
        <v>675254</v>
      </c>
      <c r="H662" s="85">
        <v>1831771708</v>
      </c>
      <c r="I662" s="86" t="s">
        <v>67</v>
      </c>
      <c r="J662" s="85">
        <v>1013038</v>
      </c>
      <c r="K662" s="86" t="s">
        <v>72</v>
      </c>
      <c r="L662" s="86" t="s">
        <v>73</v>
      </c>
      <c r="M662" s="87">
        <v>19909</v>
      </c>
      <c r="N662" s="87">
        <v>26100</v>
      </c>
      <c r="O662" s="102">
        <f t="shared" si="120"/>
        <v>0.76279693486590039</v>
      </c>
      <c r="P662" s="91">
        <f t="shared" si="121"/>
        <v>19909</v>
      </c>
      <c r="Q662" s="92">
        <f t="shared" si="122"/>
        <v>0</v>
      </c>
      <c r="R662" s="93">
        <f t="shared" si="123"/>
        <v>1.1545283022467391E-3</v>
      </c>
      <c r="S662" s="94">
        <f t="shared" si="124"/>
        <v>0</v>
      </c>
      <c r="T662" s="95">
        <f t="shared" si="125"/>
        <v>188749.68</v>
      </c>
      <c r="U662" s="95">
        <f t="shared" si="126"/>
        <v>283124.51</v>
      </c>
      <c r="V662" s="95">
        <f t="shared" si="127"/>
        <v>0</v>
      </c>
      <c r="W662" s="96">
        <f t="shared" si="128"/>
        <v>471874.19</v>
      </c>
      <c r="X662" s="89"/>
      <c r="Y662" s="97">
        <f t="shared" si="129"/>
        <v>0</v>
      </c>
      <c r="Z662" s="97">
        <f t="shared" si="130"/>
        <v>0</v>
      </c>
      <c r="AA662" s="97">
        <f t="shared" si="131"/>
        <v>0</v>
      </c>
    </row>
    <row r="663" spans="1:27" s="18" customFormat="1" ht="26.1" customHeight="1" x14ac:dyDescent="0.2">
      <c r="A663" s="85">
        <v>5331</v>
      </c>
      <c r="B663" s="85" t="s">
        <v>1209</v>
      </c>
      <c r="C663" s="85" t="s">
        <v>1210</v>
      </c>
      <c r="D663" s="85" t="s">
        <v>106</v>
      </c>
      <c r="E663" s="85" t="s">
        <v>181</v>
      </c>
      <c r="F663" s="85" t="s">
        <v>182</v>
      </c>
      <c r="G663" s="85">
        <v>675306</v>
      </c>
      <c r="H663" s="85">
        <v>1497356430</v>
      </c>
      <c r="I663" s="86" t="s">
        <v>81</v>
      </c>
      <c r="J663" s="85">
        <v>1004052</v>
      </c>
      <c r="K663" s="86" t="s">
        <v>72</v>
      </c>
      <c r="L663" s="86" t="s">
        <v>73</v>
      </c>
      <c r="M663" s="87">
        <v>13898</v>
      </c>
      <c r="N663" s="87">
        <v>17982</v>
      </c>
      <c r="O663" s="102">
        <f t="shared" si="120"/>
        <v>0.7728839951062173</v>
      </c>
      <c r="P663" s="91">
        <f t="shared" si="121"/>
        <v>13898</v>
      </c>
      <c r="Q663" s="92">
        <f t="shared" si="122"/>
        <v>0</v>
      </c>
      <c r="R663" s="93">
        <f t="shared" si="123"/>
        <v>8.0594878419936605E-4</v>
      </c>
      <c r="S663" s="94">
        <f t="shared" si="124"/>
        <v>0</v>
      </c>
      <c r="T663" s="95">
        <f t="shared" si="125"/>
        <v>131761.67000000001</v>
      </c>
      <c r="U663" s="95">
        <f t="shared" si="126"/>
        <v>197642.5</v>
      </c>
      <c r="V663" s="95">
        <f t="shared" si="127"/>
        <v>0</v>
      </c>
      <c r="W663" s="96">
        <f t="shared" si="128"/>
        <v>329404.17000000004</v>
      </c>
      <c r="X663" s="90"/>
      <c r="Y663" s="97">
        <f t="shared" si="129"/>
        <v>0</v>
      </c>
      <c r="Z663" s="97">
        <f t="shared" si="130"/>
        <v>0</v>
      </c>
      <c r="AA663" s="97">
        <f t="shared" si="131"/>
        <v>0</v>
      </c>
    </row>
    <row r="664" spans="1:27" s="18" customFormat="1" ht="26.1" customHeight="1" x14ac:dyDescent="0.2">
      <c r="A664" s="85">
        <v>5332</v>
      </c>
      <c r="B664" s="85" t="s">
        <v>1211</v>
      </c>
      <c r="C664" s="85" t="s">
        <v>1212</v>
      </c>
      <c r="D664" s="85" t="s">
        <v>65</v>
      </c>
      <c r="E664" s="85" t="s">
        <v>1213</v>
      </c>
      <c r="F664" s="85" t="s">
        <v>80</v>
      </c>
      <c r="G664" s="85">
        <v>151246</v>
      </c>
      <c r="H664" s="85">
        <v>7513626717</v>
      </c>
      <c r="I664" s="86" t="s">
        <v>67</v>
      </c>
      <c r="J664" s="85">
        <v>533201</v>
      </c>
      <c r="K664" s="86" t="s">
        <v>87</v>
      </c>
      <c r="L664" s="86" t="s">
        <v>88</v>
      </c>
      <c r="M664" s="87">
        <v>9846</v>
      </c>
      <c r="N664" s="87">
        <v>12235</v>
      </c>
      <c r="O664" s="102">
        <f t="shared" si="120"/>
        <v>0.80474049856967711</v>
      </c>
      <c r="P664" s="91">
        <f t="shared" si="121"/>
        <v>9846</v>
      </c>
      <c r="Q664" s="92">
        <f t="shared" si="122"/>
        <v>7.2383837687902655E-4</v>
      </c>
      <c r="R664" s="93">
        <f t="shared" si="123"/>
        <v>5.709722067367217E-4</v>
      </c>
      <c r="S664" s="94">
        <f t="shared" si="124"/>
        <v>344119.28</v>
      </c>
      <c r="T664" s="95">
        <f t="shared" si="125"/>
        <v>93346.19</v>
      </c>
      <c r="U664" s="95">
        <f t="shared" si="126"/>
        <v>140019.29</v>
      </c>
      <c r="V664" s="95">
        <f t="shared" si="127"/>
        <v>127395.55</v>
      </c>
      <c r="W664" s="96">
        <f t="shared" si="128"/>
        <v>704880.31</v>
      </c>
      <c r="X664" s="90"/>
      <c r="Y664" s="97">
        <f t="shared" si="129"/>
        <v>168931.28</v>
      </c>
      <c r="Z664" s="97">
        <f t="shared" si="130"/>
        <v>168931.28</v>
      </c>
      <c r="AA664" s="97">
        <f t="shared" si="131"/>
        <v>337862.56</v>
      </c>
    </row>
    <row r="665" spans="1:27" s="18" customFormat="1" ht="26.1" customHeight="1" x14ac:dyDescent="0.2">
      <c r="A665" s="85">
        <v>5333</v>
      </c>
      <c r="B665" s="85" t="s">
        <v>1214</v>
      </c>
      <c r="C665" s="85" t="s">
        <v>159</v>
      </c>
      <c r="D665" s="85" t="s">
        <v>65</v>
      </c>
      <c r="E665" s="85" t="s">
        <v>580</v>
      </c>
      <c r="F665" s="85" t="s">
        <v>76</v>
      </c>
      <c r="G665" s="85">
        <v>675901</v>
      </c>
      <c r="H665" s="85">
        <v>7603394622</v>
      </c>
      <c r="I665" s="86" t="s">
        <v>67</v>
      </c>
      <c r="J665" s="85">
        <v>1026646</v>
      </c>
      <c r="K665" s="86" t="s">
        <v>72</v>
      </c>
      <c r="L665" s="86" t="s">
        <v>73</v>
      </c>
      <c r="M665" s="87">
        <v>19217</v>
      </c>
      <c r="N665" s="87">
        <v>34550</v>
      </c>
      <c r="O665" s="102">
        <f t="shared" si="120"/>
        <v>0.55620839363241681</v>
      </c>
      <c r="P665" s="91">
        <f t="shared" si="121"/>
        <v>19217</v>
      </c>
      <c r="Q665" s="92">
        <f t="shared" si="122"/>
        <v>1.4127566614345168E-3</v>
      </c>
      <c r="R665" s="93">
        <f t="shared" si="123"/>
        <v>1.1143990348222203E-3</v>
      </c>
      <c r="S665" s="94">
        <f t="shared" si="124"/>
        <v>671637.23</v>
      </c>
      <c r="T665" s="95">
        <f t="shared" si="125"/>
        <v>182189.09</v>
      </c>
      <c r="U665" s="95">
        <f t="shared" si="126"/>
        <v>273283.63</v>
      </c>
      <c r="V665" s="95">
        <f t="shared" si="127"/>
        <v>248645.17</v>
      </c>
      <c r="W665" s="96">
        <f t="shared" si="128"/>
        <v>1375755.1199999999</v>
      </c>
      <c r="X665" s="90"/>
      <c r="Y665" s="97">
        <f t="shared" si="129"/>
        <v>329712.82</v>
      </c>
      <c r="Z665" s="97">
        <f t="shared" si="130"/>
        <v>329712.82</v>
      </c>
      <c r="AA665" s="97">
        <f t="shared" si="131"/>
        <v>659425.64</v>
      </c>
    </row>
    <row r="666" spans="1:27" s="18" customFormat="1" ht="26.1" customHeight="1" x14ac:dyDescent="0.2">
      <c r="A666" s="85">
        <v>5334</v>
      </c>
      <c r="B666" s="85" t="s">
        <v>1215</v>
      </c>
      <c r="C666" s="85" t="s">
        <v>1216</v>
      </c>
      <c r="D666" s="85" t="s">
        <v>106</v>
      </c>
      <c r="E666" s="85" t="s">
        <v>110</v>
      </c>
      <c r="F666" s="85" t="s">
        <v>86</v>
      </c>
      <c r="G666" s="85">
        <v>675371</v>
      </c>
      <c r="H666" s="85">
        <v>1124658455</v>
      </c>
      <c r="I666" s="86" t="s">
        <v>67</v>
      </c>
      <c r="J666" s="85">
        <v>1031168</v>
      </c>
      <c r="K666" s="86" t="s">
        <v>279</v>
      </c>
      <c r="L666" s="86" t="s">
        <v>73</v>
      </c>
      <c r="M666" s="87">
        <v>9537</v>
      </c>
      <c r="N666" s="87">
        <v>12613</v>
      </c>
      <c r="O666" s="102">
        <f t="shared" si="120"/>
        <v>0.75612463331483393</v>
      </c>
      <c r="P666" s="91">
        <f t="shared" si="121"/>
        <v>19021.885245901638</v>
      </c>
      <c r="Q666" s="92">
        <f t="shared" si="122"/>
        <v>0</v>
      </c>
      <c r="R666" s="93">
        <f t="shared" si="123"/>
        <v>1.1030842773862631E-3</v>
      </c>
      <c r="S666" s="94">
        <f t="shared" si="124"/>
        <v>0</v>
      </c>
      <c r="T666" s="95">
        <f t="shared" si="125"/>
        <v>180339.28</v>
      </c>
      <c r="U666" s="95">
        <f t="shared" si="126"/>
        <v>270508.92</v>
      </c>
      <c r="V666" s="95">
        <f t="shared" si="127"/>
        <v>0</v>
      </c>
      <c r="W666" s="96">
        <f t="shared" si="128"/>
        <v>450848.19999999995</v>
      </c>
      <c r="X666" s="90"/>
      <c r="Y666" s="97">
        <f t="shared" si="129"/>
        <v>0</v>
      </c>
      <c r="Z666" s="97">
        <f t="shared" si="130"/>
        <v>0</v>
      </c>
      <c r="AA666" s="97">
        <f t="shared" si="131"/>
        <v>0</v>
      </c>
    </row>
    <row r="667" spans="1:27" s="18" customFormat="1" ht="26.1" customHeight="1" x14ac:dyDescent="0.2">
      <c r="A667" s="85">
        <v>5336</v>
      </c>
      <c r="B667" s="85" t="s">
        <v>1217</v>
      </c>
      <c r="C667" s="85" t="s">
        <v>71</v>
      </c>
      <c r="D667" s="85" t="s">
        <v>65</v>
      </c>
      <c r="E667" s="85" t="s">
        <v>595</v>
      </c>
      <c r="F667" s="85" t="s">
        <v>76</v>
      </c>
      <c r="G667" s="85">
        <v>675899</v>
      </c>
      <c r="H667" s="85">
        <v>1588398945</v>
      </c>
      <c r="I667" s="86" t="s">
        <v>67</v>
      </c>
      <c r="J667" s="85">
        <v>1025779</v>
      </c>
      <c r="K667" s="86" t="s">
        <v>111</v>
      </c>
      <c r="L667" s="86" t="s">
        <v>112</v>
      </c>
      <c r="M667" s="87">
        <v>13687</v>
      </c>
      <c r="N667" s="87">
        <v>22661</v>
      </c>
      <c r="O667" s="102">
        <f t="shared" si="120"/>
        <v>0.60398923260226822</v>
      </c>
      <c r="P667" s="91">
        <f t="shared" si="121"/>
        <v>13687</v>
      </c>
      <c r="Q667" s="92">
        <f t="shared" si="122"/>
        <v>1.0062132708047163E-3</v>
      </c>
      <c r="R667" s="93">
        <f t="shared" si="123"/>
        <v>7.9371283705113849E-4</v>
      </c>
      <c r="S667" s="94">
        <f t="shared" si="124"/>
        <v>478362.84</v>
      </c>
      <c r="T667" s="95">
        <f t="shared" si="125"/>
        <v>129761.25</v>
      </c>
      <c r="U667" s="95">
        <f t="shared" si="126"/>
        <v>194641.88</v>
      </c>
      <c r="V667" s="95">
        <f t="shared" si="127"/>
        <v>177093.54</v>
      </c>
      <c r="W667" s="96">
        <f t="shared" si="128"/>
        <v>979859.51000000013</v>
      </c>
      <c r="X667" s="90"/>
      <c r="Y667" s="97">
        <f t="shared" si="129"/>
        <v>234832.67</v>
      </c>
      <c r="Z667" s="97">
        <f t="shared" si="130"/>
        <v>234832.67</v>
      </c>
      <c r="AA667" s="97">
        <f t="shared" si="131"/>
        <v>469665.34</v>
      </c>
    </row>
    <row r="668" spans="1:27" s="18" customFormat="1" ht="26.1" customHeight="1" x14ac:dyDescent="0.2">
      <c r="A668" s="85">
        <v>5338</v>
      </c>
      <c r="B668" s="85" t="s">
        <v>1218</v>
      </c>
      <c r="C668" s="85" t="s">
        <v>78</v>
      </c>
      <c r="D668" s="85" t="s">
        <v>65</v>
      </c>
      <c r="E668" s="85" t="s">
        <v>163</v>
      </c>
      <c r="F668" s="85" t="s">
        <v>163</v>
      </c>
      <c r="G668" s="85">
        <v>675346</v>
      </c>
      <c r="H668" s="85">
        <v>1215977582</v>
      </c>
      <c r="I668" s="86" t="s">
        <v>67</v>
      </c>
      <c r="J668" s="85">
        <v>1026081</v>
      </c>
      <c r="K668" s="86" t="s">
        <v>68</v>
      </c>
      <c r="L668" s="86" t="s">
        <v>69</v>
      </c>
      <c r="M668" s="87">
        <v>28050</v>
      </c>
      <c r="N668" s="87">
        <v>37211</v>
      </c>
      <c r="O668" s="102">
        <f t="shared" si="120"/>
        <v>0.75380935744806643</v>
      </c>
      <c r="P668" s="91">
        <f t="shared" si="121"/>
        <v>28050</v>
      </c>
      <c r="Q668" s="92">
        <f t="shared" si="122"/>
        <v>2.0621233466846123E-3</v>
      </c>
      <c r="R668" s="93">
        <f t="shared" si="123"/>
        <v>1.6266270971932808E-3</v>
      </c>
      <c r="S668" s="94">
        <f t="shared" si="124"/>
        <v>980352</v>
      </c>
      <c r="T668" s="95">
        <f t="shared" si="125"/>
        <v>265931.40999999997</v>
      </c>
      <c r="U668" s="95">
        <f t="shared" si="126"/>
        <v>398897.11</v>
      </c>
      <c r="V668" s="95">
        <f t="shared" si="127"/>
        <v>362933.71</v>
      </c>
      <c r="W668" s="96">
        <f t="shared" si="128"/>
        <v>2008114.23</v>
      </c>
      <c r="X668" s="90"/>
      <c r="Y668" s="97">
        <f t="shared" si="129"/>
        <v>481263.71</v>
      </c>
      <c r="Z668" s="97">
        <f t="shared" si="130"/>
        <v>481263.71</v>
      </c>
      <c r="AA668" s="97">
        <f t="shared" si="131"/>
        <v>962527.42</v>
      </c>
    </row>
    <row r="669" spans="1:27" s="18" customFormat="1" ht="26.1" customHeight="1" x14ac:dyDescent="0.2">
      <c r="A669" s="85">
        <v>5339</v>
      </c>
      <c r="B669" s="85" t="s">
        <v>1219</v>
      </c>
      <c r="C669" s="85" t="s">
        <v>1220</v>
      </c>
      <c r="D669" s="85" t="s">
        <v>106</v>
      </c>
      <c r="E669" s="85" t="s">
        <v>1221</v>
      </c>
      <c r="F669" s="85" t="s">
        <v>182</v>
      </c>
      <c r="G669" s="85">
        <v>675372</v>
      </c>
      <c r="H669" s="85">
        <v>1427646793</v>
      </c>
      <c r="I669" s="86" t="s">
        <v>566</v>
      </c>
      <c r="J669" s="85">
        <v>1004515</v>
      </c>
      <c r="K669" s="86" t="s">
        <v>72</v>
      </c>
      <c r="L669" s="86" t="s">
        <v>73</v>
      </c>
      <c r="M669" s="87">
        <v>17873</v>
      </c>
      <c r="N669" s="87">
        <v>24027</v>
      </c>
      <c r="O669" s="102">
        <f t="shared" si="120"/>
        <v>0.74387147792067254</v>
      </c>
      <c r="P669" s="91">
        <f t="shared" si="121"/>
        <v>17873</v>
      </c>
      <c r="Q669" s="92">
        <f t="shared" si="122"/>
        <v>0</v>
      </c>
      <c r="R669" s="93">
        <f t="shared" si="123"/>
        <v>1.0364601108069701E-3</v>
      </c>
      <c r="S669" s="94">
        <f t="shared" si="124"/>
        <v>0</v>
      </c>
      <c r="T669" s="95">
        <f t="shared" si="125"/>
        <v>169447.13</v>
      </c>
      <c r="U669" s="95">
        <f t="shared" si="126"/>
        <v>254170.7</v>
      </c>
      <c r="V669" s="95">
        <f t="shared" si="127"/>
        <v>0</v>
      </c>
      <c r="W669" s="96">
        <f t="shared" si="128"/>
        <v>423617.83</v>
      </c>
      <c r="X669" s="90"/>
      <c r="Y669" s="97">
        <f t="shared" si="129"/>
        <v>0</v>
      </c>
      <c r="Z669" s="97">
        <f t="shared" si="130"/>
        <v>0</v>
      </c>
      <c r="AA669" s="97">
        <f t="shared" si="131"/>
        <v>0</v>
      </c>
    </row>
    <row r="670" spans="1:27" s="18" customFormat="1" ht="26.1" customHeight="1" x14ac:dyDescent="0.2">
      <c r="A670" s="85">
        <v>5340</v>
      </c>
      <c r="B670" s="85" t="s">
        <v>1222</v>
      </c>
      <c r="C670" s="85" t="s">
        <v>159</v>
      </c>
      <c r="D670" s="85" t="s">
        <v>65</v>
      </c>
      <c r="E670" s="85" t="s">
        <v>601</v>
      </c>
      <c r="F670" s="85" t="s">
        <v>155</v>
      </c>
      <c r="G670" s="85">
        <v>675391</v>
      </c>
      <c r="H670" s="85">
        <v>7603394622</v>
      </c>
      <c r="I670" s="86" t="s">
        <v>67</v>
      </c>
      <c r="J670" s="85">
        <v>1028615</v>
      </c>
      <c r="K670" s="86" t="s">
        <v>72</v>
      </c>
      <c r="L670" s="86" t="s">
        <v>73</v>
      </c>
      <c r="M670" s="87">
        <v>16175</v>
      </c>
      <c r="N670" s="87">
        <v>25435</v>
      </c>
      <c r="O670" s="102">
        <f t="shared" si="120"/>
        <v>0.63593473560055047</v>
      </c>
      <c r="P670" s="91">
        <f t="shared" si="121"/>
        <v>16175</v>
      </c>
      <c r="Q670" s="92">
        <f t="shared" si="122"/>
        <v>1.189121038596207E-3</v>
      </c>
      <c r="R670" s="93">
        <f t="shared" si="123"/>
        <v>9.3799263091270295E-4</v>
      </c>
      <c r="S670" s="94">
        <f t="shared" si="124"/>
        <v>565318.84</v>
      </c>
      <c r="T670" s="95">
        <f t="shared" si="125"/>
        <v>153349.04</v>
      </c>
      <c r="U670" s="95">
        <f t="shared" si="126"/>
        <v>230023.56</v>
      </c>
      <c r="V670" s="95">
        <f t="shared" si="127"/>
        <v>209285.3</v>
      </c>
      <c r="W670" s="96">
        <f t="shared" si="128"/>
        <v>1157976.74</v>
      </c>
      <c r="X670" s="90"/>
      <c r="Y670" s="97">
        <f t="shared" si="129"/>
        <v>277520.15999999997</v>
      </c>
      <c r="Z670" s="97">
        <f t="shared" si="130"/>
        <v>277520.15999999997</v>
      </c>
      <c r="AA670" s="97">
        <f t="shared" si="131"/>
        <v>555040.31999999995</v>
      </c>
    </row>
    <row r="671" spans="1:27" s="18" customFormat="1" ht="26.1" customHeight="1" x14ac:dyDescent="0.2">
      <c r="A671" s="85">
        <v>5341</v>
      </c>
      <c r="B671" s="85" t="s">
        <v>1223</v>
      </c>
      <c r="C671" s="85" t="s">
        <v>483</v>
      </c>
      <c r="D671" s="85" t="s">
        <v>65</v>
      </c>
      <c r="E671" s="85" t="s">
        <v>195</v>
      </c>
      <c r="F671" s="85" t="s">
        <v>195</v>
      </c>
      <c r="G671" s="85">
        <v>675415</v>
      </c>
      <c r="H671" s="85">
        <v>1326169905</v>
      </c>
      <c r="I671" s="86" t="s">
        <v>67</v>
      </c>
      <c r="J671" s="85">
        <v>1027407</v>
      </c>
      <c r="K671" s="86" t="s">
        <v>68</v>
      </c>
      <c r="L671" s="86" t="s">
        <v>69</v>
      </c>
      <c r="M671" s="87">
        <v>26914</v>
      </c>
      <c r="N671" s="87">
        <v>37364</v>
      </c>
      <c r="O671" s="102">
        <f t="shared" si="120"/>
        <v>0.72031902365913714</v>
      </c>
      <c r="P671" s="91">
        <f t="shared" si="121"/>
        <v>26914</v>
      </c>
      <c r="Q671" s="92">
        <f t="shared" si="122"/>
        <v>1.9786091890434815E-3</v>
      </c>
      <c r="R671" s="93">
        <f t="shared" si="123"/>
        <v>1.5607501495137242E-3</v>
      </c>
      <c r="S671" s="94">
        <f t="shared" si="124"/>
        <v>940648.62</v>
      </c>
      <c r="T671" s="95">
        <f t="shared" si="125"/>
        <v>255161.42</v>
      </c>
      <c r="U671" s="95">
        <f t="shared" si="126"/>
        <v>382742.13</v>
      </c>
      <c r="V671" s="95">
        <f t="shared" si="127"/>
        <v>348235.22</v>
      </c>
      <c r="W671" s="96">
        <f t="shared" si="128"/>
        <v>1926787.39</v>
      </c>
      <c r="X671" s="90"/>
      <c r="Y671" s="97">
        <f t="shared" si="129"/>
        <v>461772.96</v>
      </c>
      <c r="Z671" s="97">
        <f t="shared" si="130"/>
        <v>461772.96</v>
      </c>
      <c r="AA671" s="97">
        <f t="shared" si="131"/>
        <v>923545.92</v>
      </c>
    </row>
    <row r="672" spans="1:27" s="18" customFormat="1" ht="26.1" customHeight="1" x14ac:dyDescent="0.2">
      <c r="A672" s="85">
        <v>5342</v>
      </c>
      <c r="B672" s="85" t="s">
        <v>1224</v>
      </c>
      <c r="C672" s="85" t="s">
        <v>1225</v>
      </c>
      <c r="D672" s="85" t="s">
        <v>106</v>
      </c>
      <c r="E672" s="85" t="s">
        <v>1226</v>
      </c>
      <c r="F672" s="85" t="s">
        <v>92</v>
      </c>
      <c r="G672" s="85">
        <v>676475</v>
      </c>
      <c r="H672" s="85">
        <v>1720642242</v>
      </c>
      <c r="I672" s="86" t="s">
        <v>67</v>
      </c>
      <c r="J672" s="85">
        <v>1030658</v>
      </c>
      <c r="K672" s="86" t="s">
        <v>72</v>
      </c>
      <c r="L672" s="86" t="s">
        <v>73</v>
      </c>
      <c r="M672" s="87">
        <v>9754</v>
      </c>
      <c r="N672" s="87">
        <v>12675</v>
      </c>
      <c r="O672" s="102">
        <f t="shared" si="120"/>
        <v>0.76954635108481262</v>
      </c>
      <c r="P672" s="91">
        <f t="shared" si="121"/>
        <v>9754</v>
      </c>
      <c r="Q672" s="92">
        <f t="shared" si="122"/>
        <v>0</v>
      </c>
      <c r="R672" s="93">
        <f t="shared" si="123"/>
        <v>5.6563710181901114E-4</v>
      </c>
      <c r="S672" s="94">
        <f t="shared" si="124"/>
        <v>0</v>
      </c>
      <c r="T672" s="95">
        <f t="shared" si="125"/>
        <v>92473.97</v>
      </c>
      <c r="U672" s="95">
        <f t="shared" si="126"/>
        <v>138710.96</v>
      </c>
      <c r="V672" s="95">
        <f t="shared" si="127"/>
        <v>0</v>
      </c>
      <c r="W672" s="96">
        <f t="shared" si="128"/>
        <v>231184.93</v>
      </c>
      <c r="X672" s="90"/>
      <c r="Y672" s="97">
        <f t="shared" si="129"/>
        <v>0</v>
      </c>
      <c r="Z672" s="97">
        <f t="shared" si="130"/>
        <v>0</v>
      </c>
      <c r="AA672" s="97">
        <f t="shared" si="131"/>
        <v>0</v>
      </c>
    </row>
    <row r="673" spans="1:27" s="18" customFormat="1" ht="26.1" customHeight="1" x14ac:dyDescent="0.2">
      <c r="A673" s="85">
        <v>5343</v>
      </c>
      <c r="B673" s="85" t="s">
        <v>1227</v>
      </c>
      <c r="C673" s="85" t="s">
        <v>302</v>
      </c>
      <c r="D673" s="85" t="s">
        <v>65</v>
      </c>
      <c r="E673" s="85" t="s">
        <v>86</v>
      </c>
      <c r="F673" s="85" t="s">
        <v>86</v>
      </c>
      <c r="G673" s="85">
        <v>675452</v>
      </c>
      <c r="H673" s="85">
        <v>1669862876</v>
      </c>
      <c r="I673" s="86" t="s">
        <v>67</v>
      </c>
      <c r="J673" s="85">
        <v>1026720</v>
      </c>
      <c r="K673" s="86" t="s">
        <v>68</v>
      </c>
      <c r="L673" s="86" t="s">
        <v>69</v>
      </c>
      <c r="M673" s="87">
        <v>17841</v>
      </c>
      <c r="N673" s="87">
        <v>28173</v>
      </c>
      <c r="O673" s="102">
        <f t="shared" si="120"/>
        <v>0.63326589287615798</v>
      </c>
      <c r="P673" s="91">
        <f t="shared" si="121"/>
        <v>17841</v>
      </c>
      <c r="Q673" s="92">
        <f t="shared" si="122"/>
        <v>1.3115986676720203E-3</v>
      </c>
      <c r="R673" s="93">
        <f t="shared" si="123"/>
        <v>1.0346044221399401E-3</v>
      </c>
      <c r="S673" s="94">
        <f t="shared" si="124"/>
        <v>623545.81000000006</v>
      </c>
      <c r="T673" s="95">
        <f t="shared" si="125"/>
        <v>169143.75</v>
      </c>
      <c r="U673" s="95">
        <f t="shared" si="126"/>
        <v>253715.63</v>
      </c>
      <c r="V673" s="95">
        <f t="shared" si="127"/>
        <v>230841.37</v>
      </c>
      <c r="W673" s="96">
        <f t="shared" si="128"/>
        <v>1277246.56</v>
      </c>
      <c r="X673" s="90"/>
      <c r="Y673" s="97">
        <f t="shared" si="129"/>
        <v>306104.31</v>
      </c>
      <c r="Z673" s="97">
        <f t="shared" si="130"/>
        <v>306104.31</v>
      </c>
      <c r="AA673" s="97">
        <f t="shared" si="131"/>
        <v>612208.62</v>
      </c>
    </row>
    <row r="674" spans="1:27" s="18" customFormat="1" ht="26.1" customHeight="1" x14ac:dyDescent="0.2">
      <c r="A674" s="85">
        <v>5344</v>
      </c>
      <c r="B674" s="85" t="s">
        <v>1228</v>
      </c>
      <c r="C674" s="85" t="s">
        <v>71</v>
      </c>
      <c r="D674" s="85" t="s">
        <v>65</v>
      </c>
      <c r="E674" s="85" t="s">
        <v>520</v>
      </c>
      <c r="F674" s="85" t="s">
        <v>86</v>
      </c>
      <c r="G674" s="85">
        <v>675446</v>
      </c>
      <c r="H674" s="85">
        <v>1740814318</v>
      </c>
      <c r="I674" s="86" t="s">
        <v>67</v>
      </c>
      <c r="J674" s="85">
        <v>1031038</v>
      </c>
      <c r="K674" s="86" t="s">
        <v>93</v>
      </c>
      <c r="L674" s="86" t="s">
        <v>73</v>
      </c>
      <c r="M674" s="87">
        <v>7158</v>
      </c>
      <c r="N674" s="87">
        <v>13203</v>
      </c>
      <c r="O674" s="102">
        <f t="shared" si="120"/>
        <v>0.54214951147466484</v>
      </c>
      <c r="P674" s="91">
        <f t="shared" si="121"/>
        <v>9535.2919708029203</v>
      </c>
      <c r="Q674" s="92">
        <f t="shared" si="122"/>
        <v>7.0099637042591917E-4</v>
      </c>
      <c r="R674" s="93">
        <f t="shared" si="123"/>
        <v>5.5295416396996622E-4</v>
      </c>
      <c r="S674" s="94">
        <f t="shared" si="124"/>
        <v>333259.98</v>
      </c>
      <c r="T674" s="95">
        <f t="shared" si="125"/>
        <v>90400.49</v>
      </c>
      <c r="U674" s="95">
        <f t="shared" si="126"/>
        <v>135600.73000000001</v>
      </c>
      <c r="V674" s="95">
        <f t="shared" si="127"/>
        <v>123375.36</v>
      </c>
      <c r="W674" s="96">
        <f t="shared" si="128"/>
        <v>682636.55999999994</v>
      </c>
      <c r="X674" s="90"/>
      <c r="Y674" s="97">
        <f t="shared" si="129"/>
        <v>163600.35999999999</v>
      </c>
      <c r="Z674" s="97">
        <f t="shared" si="130"/>
        <v>163600.35999999999</v>
      </c>
      <c r="AA674" s="97">
        <f t="shared" si="131"/>
        <v>327200.71999999997</v>
      </c>
    </row>
    <row r="675" spans="1:27" s="18" customFormat="1" ht="26.1" customHeight="1" x14ac:dyDescent="0.2">
      <c r="A675" s="85">
        <v>5345</v>
      </c>
      <c r="B675" s="85" t="s">
        <v>1229</v>
      </c>
      <c r="C675" s="85" t="s">
        <v>140</v>
      </c>
      <c r="D675" s="85" t="s">
        <v>65</v>
      </c>
      <c r="E675" s="85" t="s">
        <v>738</v>
      </c>
      <c r="F675" s="85" t="s">
        <v>100</v>
      </c>
      <c r="G675" s="85">
        <v>675561</v>
      </c>
      <c r="H675" s="85">
        <v>1134113947</v>
      </c>
      <c r="I675" s="86" t="s">
        <v>67</v>
      </c>
      <c r="J675" s="85">
        <v>1028769</v>
      </c>
      <c r="K675" s="86" t="s">
        <v>68</v>
      </c>
      <c r="L675" s="86" t="s">
        <v>69</v>
      </c>
      <c r="M675" s="87">
        <v>15867</v>
      </c>
      <c r="N675" s="87">
        <v>23374</v>
      </c>
      <c r="O675" s="102">
        <f t="shared" si="120"/>
        <v>0.67883117994352704</v>
      </c>
      <c r="P675" s="91">
        <f t="shared" si="121"/>
        <v>15867</v>
      </c>
      <c r="Q675" s="92">
        <f t="shared" si="122"/>
        <v>1.1664781155737878E-3</v>
      </c>
      <c r="R675" s="93">
        <f t="shared" si="123"/>
        <v>9.2013162749254146E-4</v>
      </c>
      <c r="S675" s="94">
        <f t="shared" si="124"/>
        <v>554554.18999999994</v>
      </c>
      <c r="T675" s="95">
        <f t="shared" si="125"/>
        <v>150429.01</v>
      </c>
      <c r="U675" s="95">
        <f t="shared" si="126"/>
        <v>225643.51</v>
      </c>
      <c r="V675" s="95">
        <f t="shared" si="127"/>
        <v>205300.15</v>
      </c>
      <c r="W675" s="96">
        <f t="shared" si="128"/>
        <v>1135926.8599999999</v>
      </c>
      <c r="X675" s="90"/>
      <c r="Y675" s="97">
        <f t="shared" si="129"/>
        <v>272235.7</v>
      </c>
      <c r="Z675" s="97">
        <f t="shared" si="130"/>
        <v>272235.7</v>
      </c>
      <c r="AA675" s="97">
        <f t="shared" si="131"/>
        <v>544471.4</v>
      </c>
    </row>
    <row r="676" spans="1:27" s="18" customFormat="1" ht="26.1" customHeight="1" x14ac:dyDescent="0.2">
      <c r="A676" s="85">
        <v>5346</v>
      </c>
      <c r="B676" s="85" t="s">
        <v>1230</v>
      </c>
      <c r="C676" s="85" t="s">
        <v>140</v>
      </c>
      <c r="D676" s="85" t="s">
        <v>65</v>
      </c>
      <c r="E676" s="85" t="s">
        <v>738</v>
      </c>
      <c r="F676" s="85" t="s">
        <v>100</v>
      </c>
      <c r="G676" s="85">
        <v>675444</v>
      </c>
      <c r="H676" s="85">
        <v>1790779452</v>
      </c>
      <c r="I676" s="86" t="s">
        <v>67</v>
      </c>
      <c r="J676" s="85">
        <v>1028864</v>
      </c>
      <c r="K676" s="86" t="s">
        <v>68</v>
      </c>
      <c r="L676" s="86" t="s">
        <v>69</v>
      </c>
      <c r="M676" s="87">
        <v>19943</v>
      </c>
      <c r="N676" s="87">
        <v>34303</v>
      </c>
      <c r="O676" s="102">
        <f t="shared" si="120"/>
        <v>0.5813777220651255</v>
      </c>
      <c r="P676" s="91">
        <f t="shared" si="121"/>
        <v>19943</v>
      </c>
      <c r="Q676" s="92">
        <f t="shared" si="122"/>
        <v>1.466129265701648E-3</v>
      </c>
      <c r="R676" s="93">
        <f t="shared" si="123"/>
        <v>1.156499971455458E-3</v>
      </c>
      <c r="S676" s="94">
        <f t="shared" si="124"/>
        <v>697011.05</v>
      </c>
      <c r="T676" s="95">
        <f t="shared" si="125"/>
        <v>189072.02</v>
      </c>
      <c r="U676" s="95">
        <f t="shared" si="126"/>
        <v>283608.03000000003</v>
      </c>
      <c r="V676" s="95">
        <f t="shared" si="127"/>
        <v>258038.75</v>
      </c>
      <c r="W676" s="96">
        <f t="shared" si="128"/>
        <v>1427729.85</v>
      </c>
      <c r="X676" s="90"/>
      <c r="Y676" s="97">
        <f t="shared" si="129"/>
        <v>342169.06</v>
      </c>
      <c r="Z676" s="97">
        <f t="shared" si="130"/>
        <v>342169.06</v>
      </c>
      <c r="AA676" s="97">
        <f t="shared" si="131"/>
        <v>684338.12</v>
      </c>
    </row>
    <row r="677" spans="1:27" s="18" customFormat="1" ht="26.1" customHeight="1" x14ac:dyDescent="0.2">
      <c r="A677" s="85">
        <v>5347</v>
      </c>
      <c r="B677" s="85" t="s">
        <v>1231</v>
      </c>
      <c r="C677" s="85" t="s">
        <v>1232</v>
      </c>
      <c r="D677" s="85" t="s">
        <v>65</v>
      </c>
      <c r="E677" s="85" t="s">
        <v>125</v>
      </c>
      <c r="F677" s="85" t="s">
        <v>80</v>
      </c>
      <c r="G677" s="85">
        <v>676219</v>
      </c>
      <c r="H677" s="85">
        <v>7512569488</v>
      </c>
      <c r="I677" s="86" t="s">
        <v>67</v>
      </c>
      <c r="J677" s="85">
        <v>1028567</v>
      </c>
      <c r="K677" s="86" t="s">
        <v>68</v>
      </c>
      <c r="L677" s="86" t="s">
        <v>69</v>
      </c>
      <c r="M677" s="87">
        <v>20371</v>
      </c>
      <c r="N677" s="87">
        <v>36617</v>
      </c>
      <c r="O677" s="102">
        <f t="shared" si="120"/>
        <v>0.55632629652893462</v>
      </c>
      <c r="P677" s="91">
        <f t="shared" si="121"/>
        <v>20371</v>
      </c>
      <c r="Q677" s="92">
        <f t="shared" si="122"/>
        <v>1.4975941067847502E-3</v>
      </c>
      <c r="R677" s="93">
        <f t="shared" si="123"/>
        <v>1.1813198073769811E-3</v>
      </c>
      <c r="S677" s="94">
        <f t="shared" si="124"/>
        <v>711969.72</v>
      </c>
      <c r="T677" s="95">
        <f t="shared" si="125"/>
        <v>193129.72</v>
      </c>
      <c r="U677" s="95">
        <f t="shared" si="126"/>
        <v>289694.58</v>
      </c>
      <c r="V677" s="95">
        <f t="shared" si="127"/>
        <v>263576.56</v>
      </c>
      <c r="W677" s="96">
        <f t="shared" si="128"/>
        <v>1458370.58</v>
      </c>
      <c r="X677" s="90"/>
      <c r="Y677" s="97">
        <f t="shared" si="129"/>
        <v>349512.41</v>
      </c>
      <c r="Z677" s="97">
        <f t="shared" si="130"/>
        <v>349512.41</v>
      </c>
      <c r="AA677" s="97">
        <f t="shared" si="131"/>
        <v>699024.82</v>
      </c>
    </row>
    <row r="678" spans="1:27" s="18" customFormat="1" ht="26.1" customHeight="1" x14ac:dyDescent="0.2">
      <c r="A678" s="85">
        <v>5348</v>
      </c>
      <c r="B678" s="85" t="s">
        <v>1233</v>
      </c>
      <c r="C678" s="85" t="s">
        <v>71</v>
      </c>
      <c r="D678" s="85" t="s">
        <v>65</v>
      </c>
      <c r="E678" s="85" t="s">
        <v>76</v>
      </c>
      <c r="F678" s="85" t="s">
        <v>76</v>
      </c>
      <c r="G678" s="85">
        <v>675454</v>
      </c>
      <c r="H678" s="85">
        <v>1801354543</v>
      </c>
      <c r="I678" s="86" t="s">
        <v>67</v>
      </c>
      <c r="J678" s="85">
        <v>1030502</v>
      </c>
      <c r="K678" s="86" t="s">
        <v>72</v>
      </c>
      <c r="L678" s="86" t="s">
        <v>201</v>
      </c>
      <c r="M678" s="87">
        <v>8265</v>
      </c>
      <c r="N678" s="87">
        <v>9726</v>
      </c>
      <c r="O678" s="102">
        <f t="shared" si="120"/>
        <v>0.84978408389882787</v>
      </c>
      <c r="P678" s="91">
        <f t="shared" si="121"/>
        <v>33519.166666666664</v>
      </c>
      <c r="Q678" s="92">
        <f t="shared" si="122"/>
        <v>2.4641945149642057E-3</v>
      </c>
      <c r="R678" s="93">
        <f t="shared" si="123"/>
        <v>1.9437855534879776E-3</v>
      </c>
      <c r="S678" s="94">
        <f t="shared" si="124"/>
        <v>1171500.25</v>
      </c>
      <c r="T678" s="95">
        <f t="shared" si="125"/>
        <v>317782.5</v>
      </c>
      <c r="U678" s="95">
        <f t="shared" si="126"/>
        <v>476673.75</v>
      </c>
      <c r="V678" s="95">
        <f t="shared" si="127"/>
        <v>433698.23</v>
      </c>
      <c r="W678" s="96">
        <f t="shared" si="128"/>
        <v>2399654.73</v>
      </c>
      <c r="X678" s="90"/>
      <c r="Y678" s="97">
        <f t="shared" si="129"/>
        <v>575100.12</v>
      </c>
      <c r="Z678" s="97">
        <f t="shared" si="130"/>
        <v>575100.12</v>
      </c>
      <c r="AA678" s="97">
        <f t="shared" si="131"/>
        <v>1150200.24</v>
      </c>
    </row>
    <row r="679" spans="1:27" s="18" customFormat="1" ht="26.1" customHeight="1" x14ac:dyDescent="0.2">
      <c r="A679" s="85">
        <v>5349</v>
      </c>
      <c r="B679" s="85" t="s">
        <v>1234</v>
      </c>
      <c r="C679" s="85" t="s">
        <v>124</v>
      </c>
      <c r="D679" s="85" t="s">
        <v>65</v>
      </c>
      <c r="E679" s="85" t="s">
        <v>321</v>
      </c>
      <c r="F679" s="85" t="s">
        <v>103</v>
      </c>
      <c r="G679" s="85">
        <v>675703</v>
      </c>
      <c r="H679" s="85">
        <v>1407817273</v>
      </c>
      <c r="I679" s="86" t="s">
        <v>67</v>
      </c>
      <c r="J679" s="85">
        <v>1028699</v>
      </c>
      <c r="K679" s="86" t="s">
        <v>111</v>
      </c>
      <c r="L679" s="86" t="s">
        <v>112</v>
      </c>
      <c r="M679" s="87">
        <v>21010</v>
      </c>
      <c r="N679" s="87">
        <v>33370</v>
      </c>
      <c r="O679" s="102">
        <f t="shared" si="120"/>
        <v>0.62960743182499246</v>
      </c>
      <c r="P679" s="91">
        <f t="shared" si="121"/>
        <v>21010</v>
      </c>
      <c r="Q679" s="92">
        <f t="shared" si="122"/>
        <v>1.5445708204578862E-3</v>
      </c>
      <c r="R679" s="93">
        <f t="shared" si="123"/>
        <v>1.2183755904467319E-3</v>
      </c>
      <c r="S679" s="94">
        <f t="shared" si="124"/>
        <v>734302.87</v>
      </c>
      <c r="T679" s="95">
        <f t="shared" si="125"/>
        <v>199187.84</v>
      </c>
      <c r="U679" s="95">
        <f t="shared" si="126"/>
        <v>298781.76</v>
      </c>
      <c r="V679" s="95">
        <f t="shared" si="127"/>
        <v>271844.46000000002</v>
      </c>
      <c r="W679" s="96">
        <f t="shared" si="128"/>
        <v>1504116.93</v>
      </c>
      <c r="X679" s="90"/>
      <c r="Y679" s="97">
        <f t="shared" si="129"/>
        <v>360475.95</v>
      </c>
      <c r="Z679" s="97">
        <f t="shared" si="130"/>
        <v>360475.95</v>
      </c>
      <c r="AA679" s="97">
        <f t="shared" si="131"/>
        <v>720951.9</v>
      </c>
    </row>
    <row r="680" spans="1:27" s="18" customFormat="1" ht="26.1" customHeight="1" x14ac:dyDescent="0.2">
      <c r="A680" s="85">
        <v>5351</v>
      </c>
      <c r="B680" s="85" t="s">
        <v>1235</v>
      </c>
      <c r="C680" s="85" t="s">
        <v>71</v>
      </c>
      <c r="D680" s="85" t="s">
        <v>65</v>
      </c>
      <c r="E680" s="85" t="s">
        <v>182</v>
      </c>
      <c r="F680" s="85" t="s">
        <v>182</v>
      </c>
      <c r="G680" s="85">
        <v>675672</v>
      </c>
      <c r="H680" s="85">
        <v>1982162624</v>
      </c>
      <c r="I680" s="86" t="s">
        <v>67</v>
      </c>
      <c r="J680" s="85">
        <v>1030508</v>
      </c>
      <c r="K680" s="86" t="s">
        <v>72</v>
      </c>
      <c r="L680" s="86" t="s">
        <v>201</v>
      </c>
      <c r="M680" s="87">
        <v>5161</v>
      </c>
      <c r="N680" s="87">
        <v>6620</v>
      </c>
      <c r="O680" s="102">
        <f t="shared" si="120"/>
        <v>0.77960725075528703</v>
      </c>
      <c r="P680" s="91">
        <f t="shared" si="121"/>
        <v>20930.722222222223</v>
      </c>
      <c r="Q680" s="92">
        <f t="shared" si="122"/>
        <v>1.5387426366279815E-3</v>
      </c>
      <c r="R680" s="93">
        <f t="shared" si="123"/>
        <v>1.2137782506414342E-3</v>
      </c>
      <c r="S680" s="94">
        <f t="shared" si="124"/>
        <v>731532.1</v>
      </c>
      <c r="T680" s="95">
        <f t="shared" si="125"/>
        <v>198436.24</v>
      </c>
      <c r="U680" s="95">
        <f t="shared" si="126"/>
        <v>297654.34999999998</v>
      </c>
      <c r="V680" s="95">
        <f t="shared" si="127"/>
        <v>270818.7</v>
      </c>
      <c r="W680" s="96">
        <f t="shared" si="128"/>
        <v>1498441.39</v>
      </c>
      <c r="X680" s="90"/>
      <c r="Y680" s="97">
        <f t="shared" si="129"/>
        <v>359115.76</v>
      </c>
      <c r="Z680" s="97">
        <f t="shared" si="130"/>
        <v>359115.76</v>
      </c>
      <c r="AA680" s="97">
        <f t="shared" si="131"/>
        <v>718231.52</v>
      </c>
    </row>
    <row r="681" spans="1:27" s="18" customFormat="1" ht="26.1" customHeight="1" x14ac:dyDescent="0.2">
      <c r="A681" s="85">
        <v>5353</v>
      </c>
      <c r="B681" s="85" t="s">
        <v>1236</v>
      </c>
      <c r="C681" s="85" t="s">
        <v>1237</v>
      </c>
      <c r="D681" s="85" t="s">
        <v>106</v>
      </c>
      <c r="E681" s="85" t="s">
        <v>1238</v>
      </c>
      <c r="F681" s="85" t="s">
        <v>195</v>
      </c>
      <c r="G681" s="85">
        <v>676214</v>
      </c>
      <c r="H681" s="85">
        <v>1154088474</v>
      </c>
      <c r="I681" s="86" t="s">
        <v>67</v>
      </c>
      <c r="J681" s="85">
        <v>1013854</v>
      </c>
      <c r="K681" s="86" t="s">
        <v>72</v>
      </c>
      <c r="L681" s="86" t="s">
        <v>73</v>
      </c>
      <c r="M681" s="87">
        <v>11370</v>
      </c>
      <c r="N681" s="87">
        <v>13722</v>
      </c>
      <c r="O681" s="102">
        <f t="shared" si="120"/>
        <v>0.8285964145168343</v>
      </c>
      <c r="P681" s="91">
        <f t="shared" si="121"/>
        <v>11370</v>
      </c>
      <c r="Q681" s="92">
        <f t="shared" si="122"/>
        <v>0</v>
      </c>
      <c r="R681" s="93">
        <f t="shared" si="123"/>
        <v>6.5934937950401441E-4</v>
      </c>
      <c r="S681" s="94">
        <f t="shared" si="124"/>
        <v>0</v>
      </c>
      <c r="T681" s="95">
        <f t="shared" si="125"/>
        <v>107794.66</v>
      </c>
      <c r="U681" s="95">
        <f t="shared" si="126"/>
        <v>161691.98000000001</v>
      </c>
      <c r="V681" s="95">
        <f t="shared" si="127"/>
        <v>0</v>
      </c>
      <c r="W681" s="96">
        <f t="shared" si="128"/>
        <v>269486.64</v>
      </c>
      <c r="X681" s="90"/>
      <c r="Y681" s="97">
        <f t="shared" si="129"/>
        <v>0</v>
      </c>
      <c r="Z681" s="97">
        <f t="shared" si="130"/>
        <v>0</v>
      </c>
      <c r="AA681" s="97">
        <f t="shared" si="131"/>
        <v>0</v>
      </c>
    </row>
    <row r="682" spans="1:27" s="18" customFormat="1" ht="26.1" customHeight="1" x14ac:dyDescent="0.2">
      <c r="A682" s="85">
        <v>5354</v>
      </c>
      <c r="B682" s="85" t="s">
        <v>1239</v>
      </c>
      <c r="C682" s="85" t="s">
        <v>71</v>
      </c>
      <c r="D682" s="85" t="s">
        <v>65</v>
      </c>
      <c r="E682" s="85" t="s">
        <v>149</v>
      </c>
      <c r="F682" s="85" t="s">
        <v>92</v>
      </c>
      <c r="G682" s="85">
        <v>675525</v>
      </c>
      <c r="H682" s="85">
        <v>1194324079</v>
      </c>
      <c r="I682" s="86" t="s">
        <v>67</v>
      </c>
      <c r="J682" s="85">
        <v>1004863</v>
      </c>
      <c r="K682" s="86" t="s">
        <v>72</v>
      </c>
      <c r="L682" s="86" t="s">
        <v>73</v>
      </c>
      <c r="M682" s="87">
        <v>1271</v>
      </c>
      <c r="N682" s="87">
        <v>2122</v>
      </c>
      <c r="O682" s="102">
        <f t="shared" si="120"/>
        <v>0.59896324222431663</v>
      </c>
      <c r="P682" s="91">
        <f t="shared" si="121"/>
        <v>1271</v>
      </c>
      <c r="Q682" s="92">
        <f t="shared" si="122"/>
        <v>9.3438815459399017E-5</v>
      </c>
      <c r="R682" s="93">
        <f t="shared" si="123"/>
        <v>7.3705634243588584E-5</v>
      </c>
      <c r="S682" s="94">
        <f t="shared" si="124"/>
        <v>44421.65</v>
      </c>
      <c r="T682" s="95">
        <f t="shared" si="125"/>
        <v>12049.87</v>
      </c>
      <c r="U682" s="95">
        <f t="shared" si="126"/>
        <v>18074.8</v>
      </c>
      <c r="V682" s="95">
        <f t="shared" si="127"/>
        <v>16445.23</v>
      </c>
      <c r="W682" s="96">
        <f t="shared" si="128"/>
        <v>90991.55</v>
      </c>
      <c r="X682" s="90"/>
      <c r="Y682" s="97">
        <f t="shared" si="129"/>
        <v>21806.99</v>
      </c>
      <c r="Z682" s="97">
        <f t="shared" si="130"/>
        <v>21806.99</v>
      </c>
      <c r="AA682" s="97">
        <f t="shared" si="131"/>
        <v>43613.98</v>
      </c>
    </row>
    <row r="683" spans="1:27" s="18" customFormat="1" ht="26.1" customHeight="1" x14ac:dyDescent="0.2">
      <c r="A683" s="85">
        <v>5355</v>
      </c>
      <c r="B683" s="85" t="s">
        <v>1240</v>
      </c>
      <c r="C683" s="85" t="s">
        <v>148</v>
      </c>
      <c r="D683" s="85" t="s">
        <v>65</v>
      </c>
      <c r="E683" s="85" t="s">
        <v>149</v>
      </c>
      <c r="F683" s="85" t="s">
        <v>92</v>
      </c>
      <c r="G683" s="85"/>
      <c r="H683" s="85">
        <v>8334461359</v>
      </c>
      <c r="I683" s="86" t="s">
        <v>67</v>
      </c>
      <c r="J683" s="85">
        <v>1030662</v>
      </c>
      <c r="K683" s="86" t="s">
        <v>111</v>
      </c>
      <c r="L683" s="86" t="s">
        <v>112</v>
      </c>
      <c r="M683" s="87">
        <v>658</v>
      </c>
      <c r="N683" s="87">
        <v>3973</v>
      </c>
      <c r="O683" s="102">
        <f t="shared" si="120"/>
        <v>0.16561792096652403</v>
      </c>
      <c r="P683" s="91">
        <f t="shared" si="121"/>
        <v>658</v>
      </c>
      <c r="Q683" s="92">
        <f t="shared" si="122"/>
        <v>4.8373517366077543E-5</v>
      </c>
      <c r="R683" s="93">
        <f t="shared" si="123"/>
        <v>3.8157598215799604E-5</v>
      </c>
      <c r="S683" s="94">
        <f t="shared" si="124"/>
        <v>22997.21</v>
      </c>
      <c r="T683" s="95">
        <f t="shared" si="125"/>
        <v>6238.25</v>
      </c>
      <c r="U683" s="95">
        <f t="shared" si="126"/>
        <v>9357.3700000000008</v>
      </c>
      <c r="V683" s="95">
        <f t="shared" si="127"/>
        <v>8513.74</v>
      </c>
      <c r="W683" s="96">
        <f t="shared" si="128"/>
        <v>47106.57</v>
      </c>
      <c r="X683" s="90"/>
      <c r="Y683" s="97">
        <f t="shared" si="129"/>
        <v>11289.54</v>
      </c>
      <c r="Z683" s="97">
        <f t="shared" si="130"/>
        <v>11289.54</v>
      </c>
      <c r="AA683" s="97">
        <f t="shared" si="131"/>
        <v>22579.08</v>
      </c>
    </row>
    <row r="684" spans="1:27" s="18" customFormat="1" ht="26.1" customHeight="1" x14ac:dyDescent="0.2">
      <c r="A684" s="85">
        <v>5356</v>
      </c>
      <c r="B684" s="85" t="s">
        <v>1241</v>
      </c>
      <c r="C684" s="85" t="s">
        <v>119</v>
      </c>
      <c r="D684" s="85" t="s">
        <v>65</v>
      </c>
      <c r="E684" s="85" t="s">
        <v>135</v>
      </c>
      <c r="F684" s="85" t="s">
        <v>135</v>
      </c>
      <c r="G684" s="85">
        <v>675914</v>
      </c>
      <c r="H684" s="85">
        <v>1689114498</v>
      </c>
      <c r="I684" s="86" t="s">
        <v>67</v>
      </c>
      <c r="J684" s="85">
        <v>1028839</v>
      </c>
      <c r="K684" s="86" t="s">
        <v>68</v>
      </c>
      <c r="L684" s="86" t="s">
        <v>69</v>
      </c>
      <c r="M684" s="87">
        <v>23530</v>
      </c>
      <c r="N684" s="87">
        <v>33090</v>
      </c>
      <c r="O684" s="102">
        <f t="shared" si="120"/>
        <v>0.71109096403747352</v>
      </c>
      <c r="P684" s="91">
        <f t="shared" si="121"/>
        <v>23530</v>
      </c>
      <c r="Q684" s="92">
        <f t="shared" si="122"/>
        <v>1.7298310997322258E-3</v>
      </c>
      <c r="R684" s="93">
        <f t="shared" si="123"/>
        <v>1.3645110729753262E-3</v>
      </c>
      <c r="S684" s="94">
        <f t="shared" si="124"/>
        <v>822377.27</v>
      </c>
      <c r="T684" s="95">
        <f t="shared" si="125"/>
        <v>223079</v>
      </c>
      <c r="U684" s="95">
        <f t="shared" si="126"/>
        <v>334618.5</v>
      </c>
      <c r="V684" s="95">
        <f t="shared" si="127"/>
        <v>304450.27</v>
      </c>
      <c r="W684" s="96">
        <f t="shared" si="128"/>
        <v>1684525.04</v>
      </c>
      <c r="X684" s="90"/>
      <c r="Y684" s="97">
        <f t="shared" si="129"/>
        <v>403712.48</v>
      </c>
      <c r="Z684" s="97">
        <f t="shared" si="130"/>
        <v>403712.48</v>
      </c>
      <c r="AA684" s="97">
        <f t="shared" si="131"/>
        <v>807424.96</v>
      </c>
    </row>
    <row r="685" spans="1:27" s="18" customFormat="1" ht="26.1" customHeight="1" x14ac:dyDescent="0.2">
      <c r="A685" s="85">
        <v>5357</v>
      </c>
      <c r="B685" s="85" t="s">
        <v>1242</v>
      </c>
      <c r="C685" s="85" t="s">
        <v>1243</v>
      </c>
      <c r="D685" s="85" t="s">
        <v>106</v>
      </c>
      <c r="E685" s="85" t="s">
        <v>573</v>
      </c>
      <c r="F685" s="85" t="s">
        <v>66</v>
      </c>
      <c r="G685" s="85">
        <v>675581</v>
      </c>
      <c r="H685" s="85">
        <v>1649735036</v>
      </c>
      <c r="I685" s="86" t="s">
        <v>67</v>
      </c>
      <c r="J685" s="85">
        <v>1030402</v>
      </c>
      <c r="K685" s="86" t="s">
        <v>72</v>
      </c>
      <c r="L685" s="86" t="s">
        <v>73</v>
      </c>
      <c r="M685" s="87">
        <v>14603</v>
      </c>
      <c r="N685" s="87">
        <v>18816</v>
      </c>
      <c r="O685" s="102">
        <f t="shared" si="120"/>
        <v>0.77609481292517002</v>
      </c>
      <c r="P685" s="91">
        <f t="shared" si="121"/>
        <v>14603</v>
      </c>
      <c r="Q685" s="92">
        <f t="shared" si="122"/>
        <v>0</v>
      </c>
      <c r="R685" s="93">
        <f t="shared" si="123"/>
        <v>8.4683192514486559E-4</v>
      </c>
      <c r="S685" s="94">
        <f t="shared" si="124"/>
        <v>0</v>
      </c>
      <c r="T685" s="95">
        <f t="shared" si="125"/>
        <v>138445.5</v>
      </c>
      <c r="U685" s="95">
        <f t="shared" si="126"/>
        <v>207668.25</v>
      </c>
      <c r="V685" s="95">
        <f t="shared" si="127"/>
        <v>0</v>
      </c>
      <c r="W685" s="96">
        <f t="shared" si="128"/>
        <v>346113.75</v>
      </c>
      <c r="X685" s="90"/>
      <c r="Y685" s="97">
        <f t="shared" si="129"/>
        <v>0</v>
      </c>
      <c r="Z685" s="97">
        <f t="shared" si="130"/>
        <v>0</v>
      </c>
      <c r="AA685" s="97">
        <f t="shared" si="131"/>
        <v>0</v>
      </c>
    </row>
    <row r="686" spans="1:27" s="18" customFormat="1" ht="26.1" customHeight="1" x14ac:dyDescent="0.2">
      <c r="A686" s="85">
        <v>5358</v>
      </c>
      <c r="B686" s="85" t="s">
        <v>1244</v>
      </c>
      <c r="C686" s="85" t="s">
        <v>159</v>
      </c>
      <c r="D686" s="85" t="s">
        <v>65</v>
      </c>
      <c r="E686" s="85" t="s">
        <v>503</v>
      </c>
      <c r="F686" s="85" t="s">
        <v>195</v>
      </c>
      <c r="G686" s="85">
        <v>675606</v>
      </c>
      <c r="H686" s="85">
        <v>1295799765</v>
      </c>
      <c r="I686" s="86" t="s">
        <v>67</v>
      </c>
      <c r="J686" s="85">
        <v>1027448</v>
      </c>
      <c r="K686" s="86" t="s">
        <v>72</v>
      </c>
      <c r="L686" s="86" t="s">
        <v>73</v>
      </c>
      <c r="M686" s="87">
        <v>22922</v>
      </c>
      <c r="N686" s="87">
        <v>35006</v>
      </c>
      <c r="O686" s="102">
        <f t="shared" si="120"/>
        <v>0.6548020339370394</v>
      </c>
      <c r="P686" s="91">
        <f t="shared" si="121"/>
        <v>22922</v>
      </c>
      <c r="Q686" s="92">
        <f t="shared" si="122"/>
        <v>1.6851333815580993E-3</v>
      </c>
      <c r="R686" s="93">
        <f t="shared" si="123"/>
        <v>1.3292529883017605E-3</v>
      </c>
      <c r="S686" s="94">
        <f t="shared" si="124"/>
        <v>801127.58</v>
      </c>
      <c r="T686" s="95">
        <f t="shared" si="125"/>
        <v>217314.79</v>
      </c>
      <c r="U686" s="95">
        <f t="shared" si="126"/>
        <v>325972.18</v>
      </c>
      <c r="V686" s="95">
        <f t="shared" si="127"/>
        <v>296583.48</v>
      </c>
      <c r="W686" s="96">
        <f t="shared" si="128"/>
        <v>1640998.03</v>
      </c>
      <c r="X686" s="90"/>
      <c r="Y686" s="97">
        <f t="shared" si="129"/>
        <v>393280.81</v>
      </c>
      <c r="Z686" s="97">
        <f t="shared" si="130"/>
        <v>393280.81</v>
      </c>
      <c r="AA686" s="97">
        <f t="shared" si="131"/>
        <v>786561.62</v>
      </c>
    </row>
    <row r="687" spans="1:27" s="18" customFormat="1" ht="26.1" customHeight="1" x14ac:dyDescent="0.2">
      <c r="A687" s="85">
        <v>5359</v>
      </c>
      <c r="B687" s="85" t="s">
        <v>1245</v>
      </c>
      <c r="C687" s="85" t="s">
        <v>1246</v>
      </c>
      <c r="D687" s="85" t="s">
        <v>106</v>
      </c>
      <c r="E687" s="85" t="s">
        <v>173</v>
      </c>
      <c r="F687" s="85" t="s">
        <v>66</v>
      </c>
      <c r="G687" s="85">
        <v>675579</v>
      </c>
      <c r="H687" s="85">
        <v>8425305044</v>
      </c>
      <c r="I687" s="86" t="s">
        <v>67</v>
      </c>
      <c r="J687" s="85">
        <v>1030828</v>
      </c>
      <c r="K687" s="86" t="s">
        <v>72</v>
      </c>
      <c r="L687" s="86" t="s">
        <v>73</v>
      </c>
      <c r="M687" s="87">
        <v>24712</v>
      </c>
      <c r="N687" s="87">
        <v>37609</v>
      </c>
      <c r="O687" s="102">
        <f t="shared" si="120"/>
        <v>0.65707676354064182</v>
      </c>
      <c r="P687" s="91">
        <f t="shared" si="121"/>
        <v>24712</v>
      </c>
      <c r="Q687" s="92">
        <f t="shared" si="122"/>
        <v>0</v>
      </c>
      <c r="R687" s="93">
        <f t="shared" si="123"/>
        <v>1.4330555731137382E-3</v>
      </c>
      <c r="S687" s="94">
        <f t="shared" si="124"/>
        <v>0</v>
      </c>
      <c r="T687" s="95">
        <f t="shared" si="125"/>
        <v>234285.1</v>
      </c>
      <c r="U687" s="95">
        <f t="shared" si="126"/>
        <v>351427.64</v>
      </c>
      <c r="V687" s="95">
        <f t="shared" si="127"/>
        <v>0</v>
      </c>
      <c r="W687" s="96">
        <f t="shared" si="128"/>
        <v>585712.74</v>
      </c>
      <c r="X687" s="90"/>
      <c r="Y687" s="97">
        <f t="shared" si="129"/>
        <v>0</v>
      </c>
      <c r="Z687" s="97">
        <f t="shared" si="130"/>
        <v>0</v>
      </c>
      <c r="AA687" s="97">
        <f t="shared" si="131"/>
        <v>0</v>
      </c>
    </row>
    <row r="688" spans="1:27" s="18" customFormat="1" ht="26.1" customHeight="1" x14ac:dyDescent="0.2">
      <c r="A688" s="85">
        <v>5360</v>
      </c>
      <c r="B688" s="85" t="s">
        <v>1247</v>
      </c>
      <c r="C688" s="85" t="s">
        <v>239</v>
      </c>
      <c r="D688" s="85" t="s">
        <v>65</v>
      </c>
      <c r="E688" s="85" t="s">
        <v>543</v>
      </c>
      <c r="F688" s="85" t="s">
        <v>100</v>
      </c>
      <c r="G688" s="85">
        <v>675998</v>
      </c>
      <c r="H688" s="85">
        <v>1457859589</v>
      </c>
      <c r="I688" s="86" t="s">
        <v>67</v>
      </c>
      <c r="J688" s="85">
        <v>1029302</v>
      </c>
      <c r="K688" s="86" t="s">
        <v>87</v>
      </c>
      <c r="L688" s="86" t="s">
        <v>88</v>
      </c>
      <c r="M688" s="87">
        <v>29927</v>
      </c>
      <c r="N688" s="87">
        <v>51654</v>
      </c>
      <c r="O688" s="102">
        <f t="shared" si="120"/>
        <v>0.57937429821504627</v>
      </c>
      <c r="P688" s="91">
        <f t="shared" si="121"/>
        <v>29927.000000000004</v>
      </c>
      <c r="Q688" s="92">
        <f t="shared" si="122"/>
        <v>2.2001128483504599E-3</v>
      </c>
      <c r="R688" s="93">
        <f t="shared" si="123"/>
        <v>1.7354748355687458E-3</v>
      </c>
      <c r="S688" s="94">
        <f t="shared" si="124"/>
        <v>1045953.45</v>
      </c>
      <c r="T688" s="95">
        <f t="shared" si="125"/>
        <v>283726.53000000003</v>
      </c>
      <c r="U688" s="95">
        <f t="shared" si="126"/>
        <v>425589.8</v>
      </c>
      <c r="V688" s="95">
        <f t="shared" si="127"/>
        <v>387219.86</v>
      </c>
      <c r="W688" s="96">
        <f t="shared" si="128"/>
        <v>2142489.64</v>
      </c>
      <c r="X688" s="90"/>
      <c r="Y688" s="97">
        <f t="shared" si="129"/>
        <v>513468.06</v>
      </c>
      <c r="Z688" s="97">
        <f t="shared" si="130"/>
        <v>513468.06</v>
      </c>
      <c r="AA688" s="97">
        <f t="shared" si="131"/>
        <v>1026936.12</v>
      </c>
    </row>
    <row r="689" spans="1:27" s="18" customFormat="1" ht="26.1" customHeight="1" x14ac:dyDescent="0.2">
      <c r="A689" s="85">
        <v>5361</v>
      </c>
      <c r="B689" s="85" t="s">
        <v>1248</v>
      </c>
      <c r="C689" s="85" t="s">
        <v>140</v>
      </c>
      <c r="D689" s="85" t="s">
        <v>65</v>
      </c>
      <c r="E689" s="85" t="s">
        <v>66</v>
      </c>
      <c r="F689" s="85" t="s">
        <v>66</v>
      </c>
      <c r="G689" s="85">
        <v>455463</v>
      </c>
      <c r="H689" s="85">
        <v>1770604365</v>
      </c>
      <c r="I689" s="86" t="s">
        <v>67</v>
      </c>
      <c r="J689" s="85">
        <v>1028613</v>
      </c>
      <c r="K689" s="86" t="s">
        <v>68</v>
      </c>
      <c r="L689" s="86" t="s">
        <v>69</v>
      </c>
      <c r="M689" s="87">
        <v>24580</v>
      </c>
      <c r="N689" s="87">
        <v>34620</v>
      </c>
      <c r="O689" s="102">
        <f t="shared" si="120"/>
        <v>0.70999422299248993</v>
      </c>
      <c r="P689" s="91">
        <f t="shared" si="121"/>
        <v>24580</v>
      </c>
      <c r="Q689" s="92">
        <f t="shared" si="122"/>
        <v>1.8070228827632006E-3</v>
      </c>
      <c r="R689" s="93">
        <f t="shared" si="123"/>
        <v>1.4254008573622403E-3</v>
      </c>
      <c r="S689" s="94">
        <f t="shared" si="124"/>
        <v>859074.94</v>
      </c>
      <c r="T689" s="95">
        <f t="shared" si="125"/>
        <v>233033.65</v>
      </c>
      <c r="U689" s="95">
        <f t="shared" si="126"/>
        <v>349550.48</v>
      </c>
      <c r="V689" s="95">
        <f t="shared" si="127"/>
        <v>318036.03000000003</v>
      </c>
      <c r="W689" s="96">
        <f t="shared" si="128"/>
        <v>1759695.0999999999</v>
      </c>
      <c r="X689" s="90"/>
      <c r="Y689" s="97">
        <f t="shared" si="129"/>
        <v>421727.7</v>
      </c>
      <c r="Z689" s="97">
        <f t="shared" si="130"/>
        <v>421727.7</v>
      </c>
      <c r="AA689" s="97">
        <f t="shared" si="131"/>
        <v>843455.4</v>
      </c>
    </row>
    <row r="690" spans="1:27" s="18" customFormat="1" ht="26.1" customHeight="1" x14ac:dyDescent="0.2">
      <c r="A690" s="85">
        <v>5364</v>
      </c>
      <c r="B690" s="85" t="s">
        <v>1249</v>
      </c>
      <c r="C690" s="85" t="s">
        <v>137</v>
      </c>
      <c r="D690" s="85" t="s">
        <v>65</v>
      </c>
      <c r="E690" s="85" t="s">
        <v>134</v>
      </c>
      <c r="F690" s="85" t="s">
        <v>135</v>
      </c>
      <c r="G690" s="85">
        <v>675915</v>
      </c>
      <c r="H690" s="85">
        <v>7413860531</v>
      </c>
      <c r="I690" s="86" t="s">
        <v>67</v>
      </c>
      <c r="J690" s="85">
        <v>1028617</v>
      </c>
      <c r="K690" s="86" t="s">
        <v>87</v>
      </c>
      <c r="L690" s="86" t="s">
        <v>88</v>
      </c>
      <c r="M690" s="87">
        <v>17332</v>
      </c>
      <c r="N690" s="87">
        <v>29111</v>
      </c>
      <c r="O690" s="102">
        <f t="shared" si="120"/>
        <v>0.5953763182302223</v>
      </c>
      <c r="P690" s="91">
        <f t="shared" si="121"/>
        <v>17332</v>
      </c>
      <c r="Q690" s="92">
        <f t="shared" si="122"/>
        <v>1.2741790318979574E-3</v>
      </c>
      <c r="R690" s="93">
        <f t="shared" si="123"/>
        <v>1.005087374279998E-3</v>
      </c>
      <c r="S690" s="94">
        <f t="shared" si="124"/>
        <v>605756.18000000005</v>
      </c>
      <c r="T690" s="95">
        <f t="shared" si="125"/>
        <v>164318.12</v>
      </c>
      <c r="U690" s="95">
        <f t="shared" si="126"/>
        <v>246477.17</v>
      </c>
      <c r="V690" s="95">
        <f t="shared" si="127"/>
        <v>224255.51</v>
      </c>
      <c r="W690" s="96">
        <f t="shared" si="128"/>
        <v>1240806.98</v>
      </c>
      <c r="X690" s="90"/>
      <c r="Y690" s="97">
        <f t="shared" si="129"/>
        <v>297371.21999999997</v>
      </c>
      <c r="Z690" s="97">
        <f t="shared" si="130"/>
        <v>297371.21999999997</v>
      </c>
      <c r="AA690" s="97">
        <f t="shared" si="131"/>
        <v>594742.43999999994</v>
      </c>
    </row>
    <row r="691" spans="1:27" s="18" customFormat="1" ht="26.1" customHeight="1" x14ac:dyDescent="0.2">
      <c r="A691" s="85">
        <v>5365</v>
      </c>
      <c r="B691" s="85" t="s">
        <v>1250</v>
      </c>
      <c r="C691" s="85" t="s">
        <v>159</v>
      </c>
      <c r="D691" s="85" t="s">
        <v>65</v>
      </c>
      <c r="E691" s="85" t="s">
        <v>289</v>
      </c>
      <c r="F691" s="85" t="s">
        <v>92</v>
      </c>
      <c r="G691" s="85">
        <v>675736</v>
      </c>
      <c r="H691" s="85">
        <v>1619460805</v>
      </c>
      <c r="I691" s="86" t="s">
        <v>67</v>
      </c>
      <c r="J691" s="85">
        <v>1029956</v>
      </c>
      <c r="K691" s="86" t="s">
        <v>72</v>
      </c>
      <c r="L691" s="86" t="s">
        <v>73</v>
      </c>
      <c r="M691" s="87">
        <v>28738</v>
      </c>
      <c r="N691" s="87">
        <v>36104</v>
      </c>
      <c r="O691" s="102">
        <f t="shared" si="120"/>
        <v>0.79597828495457568</v>
      </c>
      <c r="P691" s="91">
        <f t="shared" si="121"/>
        <v>28738</v>
      </c>
      <c r="Q691" s="92">
        <f t="shared" si="122"/>
        <v>2.1127023435658608E-3</v>
      </c>
      <c r="R691" s="93">
        <f t="shared" si="123"/>
        <v>1.6665244035344209E-3</v>
      </c>
      <c r="S691" s="94">
        <f t="shared" si="124"/>
        <v>1004397.71</v>
      </c>
      <c r="T691" s="95">
        <f t="shared" si="125"/>
        <v>272454.08</v>
      </c>
      <c r="U691" s="95">
        <f t="shared" si="126"/>
        <v>408681.11</v>
      </c>
      <c r="V691" s="95">
        <f t="shared" si="127"/>
        <v>371835.61</v>
      </c>
      <c r="W691" s="96">
        <f t="shared" si="128"/>
        <v>2057368.5099999998</v>
      </c>
      <c r="X691" s="90"/>
      <c r="Y691" s="97">
        <f t="shared" si="129"/>
        <v>493067.97</v>
      </c>
      <c r="Z691" s="97">
        <f t="shared" si="130"/>
        <v>493067.97</v>
      </c>
      <c r="AA691" s="97">
        <f t="shared" si="131"/>
        <v>986135.94</v>
      </c>
    </row>
    <row r="692" spans="1:27" s="18" customFormat="1" ht="26.1" customHeight="1" x14ac:dyDescent="0.2">
      <c r="A692" s="85">
        <v>5367</v>
      </c>
      <c r="B692" s="85" t="s">
        <v>1251</v>
      </c>
      <c r="C692" s="85" t="s">
        <v>159</v>
      </c>
      <c r="D692" s="85" t="s">
        <v>65</v>
      </c>
      <c r="E692" s="85" t="s">
        <v>76</v>
      </c>
      <c r="F692" s="85" t="s">
        <v>76</v>
      </c>
      <c r="G692" s="85">
        <v>675612</v>
      </c>
      <c r="H692" s="85">
        <v>7603394622</v>
      </c>
      <c r="I692" s="86" t="s">
        <v>67</v>
      </c>
      <c r="J692" s="85">
        <v>1026700</v>
      </c>
      <c r="K692" s="86" t="s">
        <v>276</v>
      </c>
      <c r="L692" s="86" t="s">
        <v>73</v>
      </c>
      <c r="M692" s="87">
        <v>7840</v>
      </c>
      <c r="N692" s="87">
        <v>9770</v>
      </c>
      <c r="O692" s="102">
        <f t="shared" si="120"/>
        <v>0.80245649948822928</v>
      </c>
      <c r="P692" s="91">
        <f t="shared" si="121"/>
        <v>23649.586776859505</v>
      </c>
      <c r="Q692" s="92">
        <f t="shared" si="122"/>
        <v>1.73862263928719E-3</v>
      </c>
      <c r="R692" s="93">
        <f t="shared" si="123"/>
        <v>1.3714459425548512E-3</v>
      </c>
      <c r="S692" s="94">
        <f t="shared" si="124"/>
        <v>826556.85</v>
      </c>
      <c r="T692" s="95">
        <f t="shared" si="125"/>
        <v>224212.76</v>
      </c>
      <c r="U692" s="95">
        <f t="shared" si="126"/>
        <v>336319.14</v>
      </c>
      <c r="V692" s="95">
        <f t="shared" si="127"/>
        <v>305997.58</v>
      </c>
      <c r="W692" s="96">
        <f t="shared" si="128"/>
        <v>1693086.33</v>
      </c>
      <c r="X692" s="90"/>
      <c r="Y692" s="97">
        <f t="shared" si="129"/>
        <v>405764.27</v>
      </c>
      <c r="Z692" s="97">
        <f t="shared" si="130"/>
        <v>405764.27</v>
      </c>
      <c r="AA692" s="97">
        <f t="shared" si="131"/>
        <v>811528.54</v>
      </c>
    </row>
    <row r="693" spans="1:27" s="18" customFormat="1" ht="26.1" customHeight="1" x14ac:dyDescent="0.2">
      <c r="A693" s="85">
        <v>5368</v>
      </c>
      <c r="B693" s="85" t="s">
        <v>1252</v>
      </c>
      <c r="C693" s="85" t="s">
        <v>239</v>
      </c>
      <c r="D693" s="85" t="s">
        <v>65</v>
      </c>
      <c r="E693" s="85" t="s">
        <v>315</v>
      </c>
      <c r="F693" s="85" t="s">
        <v>76</v>
      </c>
      <c r="G693" s="85">
        <v>675743</v>
      </c>
      <c r="H693" s="85">
        <v>1255627238</v>
      </c>
      <c r="I693" s="86" t="s">
        <v>67</v>
      </c>
      <c r="J693" s="85">
        <v>1026705</v>
      </c>
      <c r="K693" s="86" t="s">
        <v>87</v>
      </c>
      <c r="L693" s="86" t="s">
        <v>88</v>
      </c>
      <c r="M693" s="87">
        <v>21133</v>
      </c>
      <c r="N693" s="87">
        <v>28014</v>
      </c>
      <c r="O693" s="102">
        <f t="shared" si="120"/>
        <v>0.75437281359320341</v>
      </c>
      <c r="P693" s="91">
        <f t="shared" si="121"/>
        <v>21133</v>
      </c>
      <c r="Q693" s="92">
        <f t="shared" si="122"/>
        <v>1.5536132864700861E-3</v>
      </c>
      <c r="R693" s="93">
        <f t="shared" si="123"/>
        <v>1.2255083937606276E-3</v>
      </c>
      <c r="S693" s="94">
        <f t="shared" si="124"/>
        <v>738601.74</v>
      </c>
      <c r="T693" s="95">
        <f t="shared" si="125"/>
        <v>200353.96</v>
      </c>
      <c r="U693" s="95">
        <f t="shared" si="126"/>
        <v>300530.93</v>
      </c>
      <c r="V693" s="95">
        <f t="shared" si="127"/>
        <v>273435.94</v>
      </c>
      <c r="W693" s="96">
        <f t="shared" si="128"/>
        <v>1512922.5699999998</v>
      </c>
      <c r="X693" s="90"/>
      <c r="Y693" s="97">
        <f t="shared" si="129"/>
        <v>362586.31</v>
      </c>
      <c r="Z693" s="97">
        <f t="shared" si="130"/>
        <v>362586.31</v>
      </c>
      <c r="AA693" s="97">
        <f t="shared" si="131"/>
        <v>725172.62</v>
      </c>
    </row>
    <row r="694" spans="1:27" s="18" customFormat="1" ht="26.1" customHeight="1" x14ac:dyDescent="0.2">
      <c r="A694" s="85">
        <v>5369</v>
      </c>
      <c r="B694" s="85" t="s">
        <v>1253</v>
      </c>
      <c r="C694" s="85" t="s">
        <v>654</v>
      </c>
      <c r="D694" s="85" t="s">
        <v>65</v>
      </c>
      <c r="E694" s="85" t="s">
        <v>294</v>
      </c>
      <c r="F694" s="85" t="s">
        <v>76</v>
      </c>
      <c r="G694" s="85">
        <v>676307</v>
      </c>
      <c r="H694" s="85">
        <v>1720505712</v>
      </c>
      <c r="I694" s="86" t="s">
        <v>67</v>
      </c>
      <c r="J694" s="85">
        <v>1028964</v>
      </c>
      <c r="K694" s="86" t="s">
        <v>72</v>
      </c>
      <c r="L694" s="86" t="s">
        <v>73</v>
      </c>
      <c r="M694" s="87">
        <v>6709</v>
      </c>
      <c r="N694" s="87">
        <v>12938</v>
      </c>
      <c r="O694" s="102">
        <f t="shared" si="120"/>
        <v>0.51855000772916993</v>
      </c>
      <c r="P694" s="91">
        <f t="shared" si="121"/>
        <v>6709</v>
      </c>
      <c r="Q694" s="92">
        <f t="shared" si="122"/>
        <v>4.9321873557600941E-4</v>
      </c>
      <c r="R694" s="93">
        <f t="shared" si="123"/>
        <v>3.8905672709695977E-4</v>
      </c>
      <c r="S694" s="94">
        <f t="shared" si="124"/>
        <v>234480.63</v>
      </c>
      <c r="T694" s="95">
        <f t="shared" si="125"/>
        <v>63605.48</v>
      </c>
      <c r="U694" s="95">
        <f t="shared" si="126"/>
        <v>95408.23</v>
      </c>
      <c r="V694" s="95">
        <f t="shared" si="127"/>
        <v>86806.5</v>
      </c>
      <c r="W694" s="96">
        <f t="shared" si="128"/>
        <v>480300.83999999997</v>
      </c>
      <c r="X694" s="90"/>
      <c r="Y694" s="97">
        <f t="shared" si="129"/>
        <v>115108.67</v>
      </c>
      <c r="Z694" s="97">
        <f t="shared" si="130"/>
        <v>115108.67</v>
      </c>
      <c r="AA694" s="97">
        <f t="shared" si="131"/>
        <v>230217.34</v>
      </c>
    </row>
    <row r="695" spans="1:27" s="18" customFormat="1" ht="26.1" customHeight="1" x14ac:dyDescent="0.2">
      <c r="A695" s="85">
        <v>5370</v>
      </c>
      <c r="B695" s="85" t="s">
        <v>1254</v>
      </c>
      <c r="C695" s="85" t="s">
        <v>78</v>
      </c>
      <c r="D695" s="85" t="s">
        <v>65</v>
      </c>
      <c r="E695" s="85" t="s">
        <v>79</v>
      </c>
      <c r="F695" s="85" t="s">
        <v>80</v>
      </c>
      <c r="G695" s="85">
        <v>675767</v>
      </c>
      <c r="H695" s="85">
        <v>1811532401</v>
      </c>
      <c r="I695" s="86" t="s">
        <v>67</v>
      </c>
      <c r="J695" s="85">
        <v>1031073</v>
      </c>
      <c r="K695" s="86" t="s">
        <v>260</v>
      </c>
      <c r="L695" s="86" t="s">
        <v>69</v>
      </c>
      <c r="M695" s="87">
        <v>3211</v>
      </c>
      <c r="N695" s="87">
        <v>6275</v>
      </c>
      <c r="O695" s="102">
        <f t="shared" si="120"/>
        <v>0.51171314741035856</v>
      </c>
      <c r="P695" s="91">
        <f t="shared" si="121"/>
        <v>12879.285714285714</v>
      </c>
      <c r="Q695" s="92">
        <f t="shared" si="122"/>
        <v>9.4683336042959633E-4</v>
      </c>
      <c r="R695" s="93">
        <f t="shared" si="123"/>
        <v>7.4687326685744955E-4</v>
      </c>
      <c r="S695" s="94">
        <f t="shared" si="124"/>
        <v>450133.1</v>
      </c>
      <c r="T695" s="95">
        <f t="shared" si="125"/>
        <v>122103.62</v>
      </c>
      <c r="U695" s="95">
        <f t="shared" si="126"/>
        <v>183155.43</v>
      </c>
      <c r="V695" s="95">
        <f t="shared" si="127"/>
        <v>166642.67000000001</v>
      </c>
      <c r="W695" s="96">
        <f t="shared" si="128"/>
        <v>922034.82</v>
      </c>
      <c r="X695" s="90"/>
      <c r="Y695" s="97">
        <f t="shared" si="129"/>
        <v>220974.43</v>
      </c>
      <c r="Z695" s="97">
        <f t="shared" si="130"/>
        <v>220974.43</v>
      </c>
      <c r="AA695" s="97">
        <f t="shared" si="131"/>
        <v>441948.86</v>
      </c>
    </row>
    <row r="696" spans="1:27" s="18" customFormat="1" ht="26.1" customHeight="1" x14ac:dyDescent="0.2">
      <c r="A696" s="85">
        <v>5372</v>
      </c>
      <c r="B696" s="85" t="s">
        <v>1255</v>
      </c>
      <c r="C696" s="85" t="s">
        <v>146</v>
      </c>
      <c r="D696" s="85" t="s">
        <v>65</v>
      </c>
      <c r="E696" s="85" t="s">
        <v>344</v>
      </c>
      <c r="F696" s="85" t="s">
        <v>103</v>
      </c>
      <c r="G696" s="85">
        <v>675633</v>
      </c>
      <c r="H696" s="85">
        <v>1053986612</v>
      </c>
      <c r="I696" s="86" t="s">
        <v>67</v>
      </c>
      <c r="J696" s="85">
        <v>1027377</v>
      </c>
      <c r="K696" s="86" t="s">
        <v>72</v>
      </c>
      <c r="L696" s="86" t="s">
        <v>73</v>
      </c>
      <c r="M696" s="87">
        <v>12133</v>
      </c>
      <c r="N696" s="87">
        <v>26560</v>
      </c>
      <c r="O696" s="102">
        <f t="shared" si="120"/>
        <v>0.4568147590361446</v>
      </c>
      <c r="P696" s="91">
        <f t="shared" si="121"/>
        <v>12133</v>
      </c>
      <c r="Q696" s="92">
        <f t="shared" si="122"/>
        <v>8.9196943191887355E-4</v>
      </c>
      <c r="R696" s="93">
        <f t="shared" si="123"/>
        <v>7.0359595615850535E-4</v>
      </c>
      <c r="S696" s="94">
        <f t="shared" si="124"/>
        <v>424050.3</v>
      </c>
      <c r="T696" s="95">
        <f t="shared" si="125"/>
        <v>115028.37</v>
      </c>
      <c r="U696" s="95">
        <f t="shared" si="126"/>
        <v>172542.55</v>
      </c>
      <c r="V696" s="95">
        <f t="shared" si="127"/>
        <v>156986.62</v>
      </c>
      <c r="W696" s="96">
        <f t="shared" si="128"/>
        <v>868607.84</v>
      </c>
      <c r="X696" s="90"/>
      <c r="Y696" s="97">
        <f t="shared" si="129"/>
        <v>208170.15</v>
      </c>
      <c r="Z696" s="97">
        <f t="shared" si="130"/>
        <v>208170.15</v>
      </c>
      <c r="AA696" s="97">
        <f t="shared" si="131"/>
        <v>416340.3</v>
      </c>
    </row>
    <row r="697" spans="1:27" s="18" customFormat="1" ht="26.1" customHeight="1" x14ac:dyDescent="0.2">
      <c r="A697" s="85">
        <v>5373</v>
      </c>
      <c r="B697" s="85" t="s">
        <v>1256</v>
      </c>
      <c r="C697" s="85" t="s">
        <v>129</v>
      </c>
      <c r="D697" s="85" t="s">
        <v>65</v>
      </c>
      <c r="E697" s="85" t="s">
        <v>66</v>
      </c>
      <c r="F697" s="85" t="s">
        <v>66</v>
      </c>
      <c r="G697" s="85">
        <v>675756</v>
      </c>
      <c r="H697" s="85">
        <v>1629062369</v>
      </c>
      <c r="I697" s="86" t="s">
        <v>67</v>
      </c>
      <c r="J697" s="85">
        <v>1026661</v>
      </c>
      <c r="K697" s="86" t="s">
        <v>87</v>
      </c>
      <c r="L697" s="86" t="s">
        <v>88</v>
      </c>
      <c r="M697" s="87">
        <v>48440</v>
      </c>
      <c r="N697" s="87">
        <v>68777</v>
      </c>
      <c r="O697" s="102">
        <f t="shared" si="120"/>
        <v>0.70430521831426207</v>
      </c>
      <c r="P697" s="91">
        <f t="shared" si="121"/>
        <v>48440</v>
      </c>
      <c r="Q697" s="92">
        <f t="shared" si="122"/>
        <v>3.5611142571623038E-3</v>
      </c>
      <c r="R697" s="93">
        <f t="shared" si="123"/>
        <v>2.809048719716311E-3</v>
      </c>
      <c r="S697" s="94">
        <f t="shared" si="124"/>
        <v>1692985.77</v>
      </c>
      <c r="T697" s="95">
        <f t="shared" si="125"/>
        <v>459241.26</v>
      </c>
      <c r="U697" s="95">
        <f t="shared" si="126"/>
        <v>688861.89</v>
      </c>
      <c r="V697" s="95">
        <f t="shared" si="127"/>
        <v>626756.11</v>
      </c>
      <c r="W697" s="96">
        <f t="shared" si="128"/>
        <v>3467845.0300000003</v>
      </c>
      <c r="X697" s="90"/>
      <c r="Y697" s="97">
        <f t="shared" si="129"/>
        <v>831102.1</v>
      </c>
      <c r="Z697" s="97">
        <f t="shared" si="130"/>
        <v>831102.1</v>
      </c>
      <c r="AA697" s="97">
        <f t="shared" si="131"/>
        <v>1662204.2</v>
      </c>
    </row>
    <row r="698" spans="1:27" s="18" customFormat="1" ht="26.1" customHeight="1" x14ac:dyDescent="0.2">
      <c r="A698" s="85">
        <v>5374</v>
      </c>
      <c r="B698" s="85" t="s">
        <v>1257</v>
      </c>
      <c r="C698" s="85" t="s">
        <v>1258</v>
      </c>
      <c r="D698" s="85" t="s">
        <v>106</v>
      </c>
      <c r="E698" s="85" t="s">
        <v>477</v>
      </c>
      <c r="F698" s="85" t="s">
        <v>100</v>
      </c>
      <c r="G698" s="85">
        <v>675386</v>
      </c>
      <c r="H698" s="85">
        <v>1891263695</v>
      </c>
      <c r="I698" s="86" t="s">
        <v>67</v>
      </c>
      <c r="J698" s="85">
        <v>1030128</v>
      </c>
      <c r="K698" s="86" t="s">
        <v>68</v>
      </c>
      <c r="L698" s="86" t="s">
        <v>69</v>
      </c>
      <c r="M698" s="87">
        <v>22461</v>
      </c>
      <c r="N698" s="87">
        <v>31300</v>
      </c>
      <c r="O698" s="102">
        <f t="shared" si="120"/>
        <v>0.71760383386581472</v>
      </c>
      <c r="P698" s="91">
        <f t="shared" si="121"/>
        <v>22461</v>
      </c>
      <c r="Q698" s="92">
        <f t="shared" si="122"/>
        <v>0</v>
      </c>
      <c r="R698" s="93">
        <f t="shared" si="123"/>
        <v>1.302519473442363E-3</v>
      </c>
      <c r="S698" s="94">
        <f t="shared" si="124"/>
        <v>0</v>
      </c>
      <c r="T698" s="95">
        <f t="shared" si="125"/>
        <v>212944.22</v>
      </c>
      <c r="U698" s="95">
        <f t="shared" si="126"/>
        <v>319416.33</v>
      </c>
      <c r="V698" s="95">
        <f t="shared" si="127"/>
        <v>0</v>
      </c>
      <c r="W698" s="96">
        <f t="shared" si="128"/>
        <v>532360.55000000005</v>
      </c>
      <c r="X698" s="90"/>
      <c r="Y698" s="97">
        <f t="shared" si="129"/>
        <v>0</v>
      </c>
      <c r="Z698" s="97">
        <f t="shared" si="130"/>
        <v>0</v>
      </c>
      <c r="AA698" s="97">
        <f t="shared" si="131"/>
        <v>0</v>
      </c>
    </row>
    <row r="699" spans="1:27" s="18" customFormat="1" ht="26.1" customHeight="1" x14ac:dyDescent="0.2">
      <c r="A699" s="85">
        <v>5378</v>
      </c>
      <c r="B699" s="85" t="s">
        <v>1259</v>
      </c>
      <c r="C699" s="85" t="s">
        <v>124</v>
      </c>
      <c r="D699" s="85" t="s">
        <v>65</v>
      </c>
      <c r="E699" s="85" t="s">
        <v>125</v>
      </c>
      <c r="F699" s="85" t="s">
        <v>80</v>
      </c>
      <c r="G699" s="85">
        <v>675645</v>
      </c>
      <c r="H699" s="85">
        <v>1134517311</v>
      </c>
      <c r="I699" s="86" t="s">
        <v>67</v>
      </c>
      <c r="J699" s="85">
        <v>1028631</v>
      </c>
      <c r="K699" s="86" t="s">
        <v>111</v>
      </c>
      <c r="L699" s="86" t="s">
        <v>112</v>
      </c>
      <c r="M699" s="87">
        <v>10423</v>
      </c>
      <c r="N699" s="87">
        <v>23707</v>
      </c>
      <c r="O699" s="102">
        <f t="shared" si="120"/>
        <v>0.43965917239633862</v>
      </c>
      <c r="P699" s="91">
        <f t="shared" si="121"/>
        <v>10423</v>
      </c>
      <c r="Q699" s="92">
        <f t="shared" si="122"/>
        <v>7.6625709955414315E-4</v>
      </c>
      <c r="R699" s="93">
        <f t="shared" si="123"/>
        <v>6.0443259301410214E-4</v>
      </c>
      <c r="S699" s="94">
        <f t="shared" si="124"/>
        <v>364285.52</v>
      </c>
      <c r="T699" s="95">
        <f t="shared" si="125"/>
        <v>98816.51</v>
      </c>
      <c r="U699" s="95">
        <f t="shared" si="126"/>
        <v>148224.76</v>
      </c>
      <c r="V699" s="95">
        <f t="shared" si="127"/>
        <v>134861.25</v>
      </c>
      <c r="W699" s="96">
        <f t="shared" si="128"/>
        <v>746188.04</v>
      </c>
      <c r="X699" s="90"/>
      <c r="Y699" s="97">
        <f t="shared" si="129"/>
        <v>178831.07</v>
      </c>
      <c r="Z699" s="97">
        <f t="shared" si="130"/>
        <v>178831.07</v>
      </c>
      <c r="AA699" s="97">
        <f t="shared" si="131"/>
        <v>357662.14</v>
      </c>
    </row>
    <row r="700" spans="1:27" s="18" customFormat="1" ht="26.1" customHeight="1" x14ac:dyDescent="0.2">
      <c r="A700" s="85">
        <v>5379</v>
      </c>
      <c r="B700" s="85" t="s">
        <v>1260</v>
      </c>
      <c r="C700" s="85" t="s">
        <v>1261</v>
      </c>
      <c r="D700" s="85" t="s">
        <v>106</v>
      </c>
      <c r="E700" s="85" t="s">
        <v>315</v>
      </c>
      <c r="F700" s="85" t="s">
        <v>76</v>
      </c>
      <c r="G700" s="85">
        <v>676223</v>
      </c>
      <c r="H700" s="85">
        <v>7605304017</v>
      </c>
      <c r="I700" s="86" t="s">
        <v>67</v>
      </c>
      <c r="J700" s="85">
        <v>1016577</v>
      </c>
      <c r="K700" s="86" t="s">
        <v>72</v>
      </c>
      <c r="L700" s="86" t="s">
        <v>73</v>
      </c>
      <c r="M700" s="87">
        <v>23244</v>
      </c>
      <c r="N700" s="87">
        <v>31283</v>
      </c>
      <c r="O700" s="102">
        <f t="shared" si="120"/>
        <v>0.74302336732410579</v>
      </c>
      <c r="P700" s="91">
        <f t="shared" si="121"/>
        <v>23244</v>
      </c>
      <c r="Q700" s="92">
        <f t="shared" si="122"/>
        <v>0</v>
      </c>
      <c r="R700" s="93">
        <f t="shared" si="123"/>
        <v>1.3479258555137476E-3</v>
      </c>
      <c r="S700" s="94">
        <f t="shared" si="124"/>
        <v>0</v>
      </c>
      <c r="T700" s="95">
        <f t="shared" si="125"/>
        <v>220367.55</v>
      </c>
      <c r="U700" s="95">
        <f t="shared" si="126"/>
        <v>330551.32</v>
      </c>
      <c r="V700" s="95">
        <f t="shared" si="127"/>
        <v>0</v>
      </c>
      <c r="W700" s="96">
        <f t="shared" si="128"/>
        <v>550918.87</v>
      </c>
      <c r="X700" s="90"/>
      <c r="Y700" s="97">
        <f t="shared" si="129"/>
        <v>0</v>
      </c>
      <c r="Z700" s="97">
        <f t="shared" si="130"/>
        <v>0</v>
      </c>
      <c r="AA700" s="97">
        <f t="shared" si="131"/>
        <v>0</v>
      </c>
    </row>
    <row r="701" spans="1:27" s="18" customFormat="1" ht="26.1" customHeight="1" x14ac:dyDescent="0.2">
      <c r="A701" s="85">
        <v>5383</v>
      </c>
      <c r="B701" s="85" t="s">
        <v>1262</v>
      </c>
      <c r="C701" s="85" t="s">
        <v>146</v>
      </c>
      <c r="D701" s="85" t="s">
        <v>65</v>
      </c>
      <c r="E701" s="85" t="s">
        <v>76</v>
      </c>
      <c r="F701" s="85" t="s">
        <v>76</v>
      </c>
      <c r="G701" s="85">
        <v>675764</v>
      </c>
      <c r="H701" s="85">
        <v>1679981765</v>
      </c>
      <c r="I701" s="86" t="s">
        <v>67</v>
      </c>
      <c r="J701" s="85">
        <v>1026028</v>
      </c>
      <c r="K701" s="86" t="s">
        <v>68</v>
      </c>
      <c r="L701" s="86" t="s">
        <v>69</v>
      </c>
      <c r="M701" s="87">
        <v>55642</v>
      </c>
      <c r="N701" s="87">
        <v>68954</v>
      </c>
      <c r="O701" s="102">
        <f t="shared" si="120"/>
        <v>0.80694375960785447</v>
      </c>
      <c r="P701" s="91">
        <f t="shared" si="121"/>
        <v>55642</v>
      </c>
      <c r="Q701" s="92">
        <f t="shared" si="122"/>
        <v>4.0905763727709524E-3</v>
      </c>
      <c r="R701" s="93">
        <f t="shared" si="123"/>
        <v>3.2266946503396983E-3</v>
      </c>
      <c r="S701" s="94">
        <f t="shared" si="124"/>
        <v>1944696.82</v>
      </c>
      <c r="T701" s="95">
        <f t="shared" si="125"/>
        <v>527520.68999999994</v>
      </c>
      <c r="U701" s="95">
        <f t="shared" si="126"/>
        <v>791281.04</v>
      </c>
      <c r="V701" s="95">
        <f t="shared" si="127"/>
        <v>719941.44</v>
      </c>
      <c r="W701" s="96">
        <f t="shared" si="128"/>
        <v>3983439.9899999998</v>
      </c>
      <c r="X701" s="90"/>
      <c r="Y701" s="97">
        <f t="shared" si="129"/>
        <v>954669.35</v>
      </c>
      <c r="Z701" s="97">
        <f t="shared" si="130"/>
        <v>954669.35</v>
      </c>
      <c r="AA701" s="97">
        <f t="shared" si="131"/>
        <v>1909338.7</v>
      </c>
    </row>
    <row r="702" spans="1:27" s="18" customFormat="1" ht="26.1" customHeight="1" x14ac:dyDescent="0.2">
      <c r="A702" s="85">
        <v>5386</v>
      </c>
      <c r="B702" s="85" t="s">
        <v>1263</v>
      </c>
      <c r="C702" s="85" t="s">
        <v>140</v>
      </c>
      <c r="D702" s="85" t="s">
        <v>65</v>
      </c>
      <c r="E702" s="85" t="s">
        <v>332</v>
      </c>
      <c r="F702" s="85" t="s">
        <v>100</v>
      </c>
      <c r="G702" s="85">
        <v>676049</v>
      </c>
      <c r="H702" s="85">
        <v>1093176968</v>
      </c>
      <c r="I702" s="86" t="s">
        <v>67</v>
      </c>
      <c r="J702" s="85">
        <v>1028842</v>
      </c>
      <c r="K702" s="86" t="s">
        <v>68</v>
      </c>
      <c r="L702" s="86" t="s">
        <v>69</v>
      </c>
      <c r="M702" s="87">
        <v>12315</v>
      </c>
      <c r="N702" s="87">
        <v>22065</v>
      </c>
      <c r="O702" s="102">
        <f t="shared" si="120"/>
        <v>0.55812372535690002</v>
      </c>
      <c r="P702" s="91">
        <f t="shared" si="121"/>
        <v>12315</v>
      </c>
      <c r="Q702" s="92">
        <f t="shared" si="122"/>
        <v>9.0534934097757588E-4</v>
      </c>
      <c r="R702" s="93">
        <f t="shared" si="123"/>
        <v>7.1415018545223721E-4</v>
      </c>
      <c r="S702" s="94">
        <f t="shared" si="124"/>
        <v>430411.22</v>
      </c>
      <c r="T702" s="95">
        <f t="shared" si="125"/>
        <v>116753.84</v>
      </c>
      <c r="U702" s="95">
        <f t="shared" si="126"/>
        <v>175130.76</v>
      </c>
      <c r="V702" s="95">
        <f t="shared" si="127"/>
        <v>159341.48000000001</v>
      </c>
      <c r="W702" s="96">
        <f t="shared" si="128"/>
        <v>881637.29999999993</v>
      </c>
      <c r="X702" s="90"/>
      <c r="Y702" s="97">
        <f t="shared" si="129"/>
        <v>211292.78</v>
      </c>
      <c r="Z702" s="97">
        <f t="shared" si="130"/>
        <v>211292.78</v>
      </c>
      <c r="AA702" s="97">
        <f t="shared" si="131"/>
        <v>422585.56</v>
      </c>
    </row>
    <row r="703" spans="1:27" s="18" customFormat="1" ht="26.1" customHeight="1" x14ac:dyDescent="0.2">
      <c r="A703" s="85">
        <v>5387</v>
      </c>
      <c r="B703" s="85" t="s">
        <v>1264</v>
      </c>
      <c r="C703" s="85" t="s">
        <v>146</v>
      </c>
      <c r="D703" s="85" t="s">
        <v>65</v>
      </c>
      <c r="E703" s="85" t="s">
        <v>103</v>
      </c>
      <c r="F703" s="85" t="s">
        <v>103</v>
      </c>
      <c r="G703" s="85">
        <v>675759</v>
      </c>
      <c r="H703" s="85">
        <v>1033784798</v>
      </c>
      <c r="I703" s="86" t="s">
        <v>67</v>
      </c>
      <c r="J703" s="85">
        <v>1027383</v>
      </c>
      <c r="K703" s="86" t="s">
        <v>72</v>
      </c>
      <c r="L703" s="86" t="s">
        <v>73</v>
      </c>
      <c r="M703" s="87">
        <v>7780</v>
      </c>
      <c r="N703" s="87">
        <v>29696</v>
      </c>
      <c r="O703" s="102">
        <f t="shared" si="120"/>
        <v>0.26198814655172414</v>
      </c>
      <c r="P703" s="91">
        <f t="shared" si="121"/>
        <v>7780.0000000000009</v>
      </c>
      <c r="Q703" s="92">
        <f t="shared" si="122"/>
        <v>5.7195435426760381E-4</v>
      </c>
      <c r="R703" s="93">
        <f t="shared" si="123"/>
        <v>4.5116430717161236E-4</v>
      </c>
      <c r="S703" s="94">
        <f t="shared" si="124"/>
        <v>271912.25</v>
      </c>
      <c r="T703" s="95">
        <f t="shared" si="125"/>
        <v>73759.23</v>
      </c>
      <c r="U703" s="95">
        <f t="shared" si="126"/>
        <v>110638.84</v>
      </c>
      <c r="V703" s="95">
        <f t="shared" si="127"/>
        <v>100663.97</v>
      </c>
      <c r="W703" s="96">
        <f t="shared" si="128"/>
        <v>556974.28999999992</v>
      </c>
      <c r="X703" s="90"/>
      <c r="Y703" s="97">
        <f t="shared" si="129"/>
        <v>133484.19</v>
      </c>
      <c r="Z703" s="97">
        <f t="shared" si="130"/>
        <v>133484.19</v>
      </c>
      <c r="AA703" s="97">
        <f t="shared" si="131"/>
        <v>266968.38</v>
      </c>
    </row>
    <row r="704" spans="1:27" s="18" customFormat="1" ht="26.1" customHeight="1" x14ac:dyDescent="0.2">
      <c r="A704" s="85">
        <v>5388</v>
      </c>
      <c r="B704" s="85" t="s">
        <v>1265</v>
      </c>
      <c r="C704" s="85" t="s">
        <v>71</v>
      </c>
      <c r="D704" s="85" t="s">
        <v>65</v>
      </c>
      <c r="E704" s="85" t="s">
        <v>103</v>
      </c>
      <c r="F704" s="85" t="s">
        <v>103</v>
      </c>
      <c r="G704" s="85">
        <v>675779</v>
      </c>
      <c r="H704" s="85">
        <v>1558966317</v>
      </c>
      <c r="I704" s="86" t="s">
        <v>81</v>
      </c>
      <c r="J704" s="85">
        <v>1004880</v>
      </c>
      <c r="K704" s="86" t="s">
        <v>72</v>
      </c>
      <c r="L704" s="86" t="s">
        <v>73</v>
      </c>
      <c r="M704" s="87">
        <v>28588</v>
      </c>
      <c r="N704" s="87">
        <v>33522</v>
      </c>
      <c r="O704" s="102">
        <f t="shared" si="120"/>
        <v>0.85281307797864092</v>
      </c>
      <c r="P704" s="91">
        <f t="shared" si="121"/>
        <v>28588</v>
      </c>
      <c r="Q704" s="92">
        <f t="shared" si="122"/>
        <v>2.1016749459900072E-3</v>
      </c>
      <c r="R704" s="93">
        <f t="shared" si="123"/>
        <v>1.6578258629077187E-3</v>
      </c>
      <c r="S704" s="94">
        <f t="shared" si="124"/>
        <v>999155.18</v>
      </c>
      <c r="T704" s="95">
        <f t="shared" si="125"/>
        <v>271031.98</v>
      </c>
      <c r="U704" s="95">
        <f t="shared" si="126"/>
        <v>406547.97</v>
      </c>
      <c r="V704" s="95">
        <f t="shared" si="127"/>
        <v>369894.79</v>
      </c>
      <c r="W704" s="96">
        <f t="shared" si="128"/>
        <v>2046629.9200000002</v>
      </c>
      <c r="X704" s="90"/>
      <c r="Y704" s="97">
        <f t="shared" si="129"/>
        <v>490494.36</v>
      </c>
      <c r="Z704" s="97">
        <f t="shared" si="130"/>
        <v>490494.36</v>
      </c>
      <c r="AA704" s="97">
        <f t="shared" si="131"/>
        <v>980988.72</v>
      </c>
    </row>
    <row r="705" spans="1:27" s="18" customFormat="1" ht="26.1" customHeight="1" x14ac:dyDescent="0.2">
      <c r="A705" s="85">
        <v>5389</v>
      </c>
      <c r="B705" s="85" t="s">
        <v>1266</v>
      </c>
      <c r="C705" s="85" t="s">
        <v>1267</v>
      </c>
      <c r="D705" s="85" t="s">
        <v>106</v>
      </c>
      <c r="E705" s="85" t="s">
        <v>1268</v>
      </c>
      <c r="F705" s="85" t="s">
        <v>195</v>
      </c>
      <c r="G705" s="85">
        <v>675796</v>
      </c>
      <c r="H705" s="85">
        <v>2625922047</v>
      </c>
      <c r="I705" s="86" t="s">
        <v>67</v>
      </c>
      <c r="J705" s="85">
        <v>1016157</v>
      </c>
      <c r="K705" s="86" t="s">
        <v>72</v>
      </c>
      <c r="L705" s="86" t="s">
        <v>73</v>
      </c>
      <c r="M705" s="87">
        <v>11985</v>
      </c>
      <c r="N705" s="87">
        <v>17804</v>
      </c>
      <c r="O705" s="102">
        <f t="shared" si="120"/>
        <v>0.67316333408222873</v>
      </c>
      <c r="P705" s="91">
        <f t="shared" si="121"/>
        <v>11985</v>
      </c>
      <c r="Q705" s="92">
        <f t="shared" si="122"/>
        <v>0</v>
      </c>
      <c r="R705" s="93">
        <f t="shared" si="123"/>
        <v>6.9501339607349276E-4</v>
      </c>
      <c r="S705" s="94">
        <f t="shared" si="124"/>
        <v>0</v>
      </c>
      <c r="T705" s="95">
        <f t="shared" si="125"/>
        <v>113625.24</v>
      </c>
      <c r="U705" s="95">
        <f t="shared" si="126"/>
        <v>170437.86</v>
      </c>
      <c r="V705" s="95">
        <f t="shared" si="127"/>
        <v>0</v>
      </c>
      <c r="W705" s="96">
        <f t="shared" si="128"/>
        <v>284063.09999999998</v>
      </c>
      <c r="X705" s="90"/>
      <c r="Y705" s="97">
        <f t="shared" si="129"/>
        <v>0</v>
      </c>
      <c r="Z705" s="97">
        <f t="shared" si="130"/>
        <v>0</v>
      </c>
      <c r="AA705" s="97">
        <f t="shared" si="131"/>
        <v>0</v>
      </c>
    </row>
    <row r="706" spans="1:27" s="18" customFormat="1" ht="26.1" customHeight="1" x14ac:dyDescent="0.2">
      <c r="A706" s="85">
        <v>5390</v>
      </c>
      <c r="B706" s="85" t="s">
        <v>1269</v>
      </c>
      <c r="C706" s="85" t="s">
        <v>584</v>
      </c>
      <c r="D706" s="85" t="s">
        <v>65</v>
      </c>
      <c r="E706" s="85" t="s">
        <v>99</v>
      </c>
      <c r="F706" s="85" t="s">
        <v>100</v>
      </c>
      <c r="G706" s="85">
        <v>676005</v>
      </c>
      <c r="H706" s="85">
        <v>1770970543</v>
      </c>
      <c r="I706" s="86" t="s">
        <v>67</v>
      </c>
      <c r="J706" s="85">
        <v>1028701</v>
      </c>
      <c r="K706" s="86" t="s">
        <v>87</v>
      </c>
      <c r="L706" s="86" t="s">
        <v>88</v>
      </c>
      <c r="M706" s="87">
        <v>20875</v>
      </c>
      <c r="N706" s="87">
        <v>34891</v>
      </c>
      <c r="O706" s="102">
        <f t="shared" ref="O706:O717" si="132">M706/N706</f>
        <v>0.59829182310624518</v>
      </c>
      <c r="P706" s="91">
        <f t="shared" ref="P706:P768" si="133">IFERROR((M706/(L706-K706)*365),0)</f>
        <v>20875</v>
      </c>
      <c r="Q706" s="92">
        <f t="shared" ref="Q706:Q768" si="134">IF(D706="NSGO",P706/Q$4,0)</f>
        <v>1.5346461626396181E-3</v>
      </c>
      <c r="R706" s="93">
        <f t="shared" ref="R706:R768" si="135">P706/R$4</f>
        <v>1.2105469038827001E-3</v>
      </c>
      <c r="S706" s="94">
        <f t="shared" ref="S706:S768" si="136">IF(Q706&gt;0,ROUND($S$4*Q706,2),0)</f>
        <v>729584.6</v>
      </c>
      <c r="T706" s="95">
        <f t="shared" ref="T706:T768" si="137">IF(R706&gt;0,ROUND($T$4*R706,2),0)</f>
        <v>197907.96</v>
      </c>
      <c r="U706" s="95">
        <f t="shared" ref="U706:U768" si="138">IF(R706&gt;0,ROUND($U$4*R706,2),0)</f>
        <v>296861.93</v>
      </c>
      <c r="V706" s="95">
        <f t="shared" ref="V706:V768" si="139">IF(Q706&gt;0,ROUND($V$4*Q706,2),0)</f>
        <v>270097.71999999997</v>
      </c>
      <c r="W706" s="96">
        <f t="shared" ref="W706:W768" si="140">S706+T706+U706+V706</f>
        <v>1494452.21</v>
      </c>
      <c r="X706" s="90"/>
      <c r="Y706" s="97">
        <f t="shared" ref="Y706:Y768" si="141">IF($D706="NSGO",ROUND($Q706*$Y$4,2),0)</f>
        <v>358159.71</v>
      </c>
      <c r="Z706" s="97">
        <f t="shared" ref="Z706:Z768" si="142">IF($D706="NSGO",ROUND($Q706*$Z$4,2),0)</f>
        <v>358159.71</v>
      </c>
      <c r="AA706" s="97">
        <f t="shared" ref="AA706:AA768" si="143">SUM(Y706:Z706)</f>
        <v>716319.42</v>
      </c>
    </row>
    <row r="707" spans="1:27" s="18" customFormat="1" ht="26.1" customHeight="1" x14ac:dyDescent="0.2">
      <c r="A707" s="85">
        <v>5391</v>
      </c>
      <c r="B707" s="85" t="s">
        <v>1270</v>
      </c>
      <c r="C707" s="85" t="s">
        <v>71</v>
      </c>
      <c r="D707" s="85" t="s">
        <v>65</v>
      </c>
      <c r="E707" s="85" t="s">
        <v>1139</v>
      </c>
      <c r="F707" s="85" t="s">
        <v>182</v>
      </c>
      <c r="G707" s="85">
        <v>675850</v>
      </c>
      <c r="H707" s="85">
        <v>1538627278</v>
      </c>
      <c r="I707" s="86" t="s">
        <v>67</v>
      </c>
      <c r="J707" s="85">
        <v>1030499</v>
      </c>
      <c r="K707" s="86" t="s">
        <v>72</v>
      </c>
      <c r="L707" s="86" t="s">
        <v>201</v>
      </c>
      <c r="M707" s="87">
        <v>4312</v>
      </c>
      <c r="N707" s="87">
        <v>6776</v>
      </c>
      <c r="O707" s="102">
        <f t="shared" si="132"/>
        <v>0.63636363636363635</v>
      </c>
      <c r="P707" s="91">
        <f t="shared" si="133"/>
        <v>17487.555555555555</v>
      </c>
      <c r="Q707" s="92">
        <f t="shared" si="134"/>
        <v>1.2856148516062497E-3</v>
      </c>
      <c r="R707" s="93">
        <f t="shared" si="135"/>
        <v>1.0141080830780593E-3</v>
      </c>
      <c r="S707" s="94">
        <f t="shared" si="136"/>
        <v>611192.87</v>
      </c>
      <c r="T707" s="95">
        <f t="shared" si="137"/>
        <v>165792.88</v>
      </c>
      <c r="U707" s="95">
        <f t="shared" si="138"/>
        <v>248689.32</v>
      </c>
      <c r="V707" s="95">
        <f t="shared" si="139"/>
        <v>226268.21</v>
      </c>
      <c r="W707" s="96">
        <f t="shared" si="140"/>
        <v>1251943.28</v>
      </c>
      <c r="X707" s="90"/>
      <c r="Y707" s="97">
        <f t="shared" si="141"/>
        <v>300040.14</v>
      </c>
      <c r="Z707" s="97">
        <f t="shared" si="142"/>
        <v>300040.14</v>
      </c>
      <c r="AA707" s="97">
        <f t="shared" si="143"/>
        <v>600080.28</v>
      </c>
    </row>
    <row r="708" spans="1:27" s="18" customFormat="1" ht="26.1" customHeight="1" x14ac:dyDescent="0.2">
      <c r="A708" s="85">
        <v>5392</v>
      </c>
      <c r="B708" s="85" t="s">
        <v>1271</v>
      </c>
      <c r="C708" s="85" t="s">
        <v>483</v>
      </c>
      <c r="D708" s="85" t="s">
        <v>65</v>
      </c>
      <c r="E708" s="85" t="s">
        <v>195</v>
      </c>
      <c r="F708" s="85" t="s">
        <v>195</v>
      </c>
      <c r="G708" s="85">
        <v>675606</v>
      </c>
      <c r="H708" s="85">
        <v>1477517720</v>
      </c>
      <c r="I708" s="86" t="s">
        <v>67</v>
      </c>
      <c r="J708" s="85">
        <v>1027695</v>
      </c>
      <c r="K708" s="86" t="s">
        <v>72</v>
      </c>
      <c r="L708" s="86" t="s">
        <v>73</v>
      </c>
      <c r="M708" s="87">
        <v>22901</v>
      </c>
      <c r="N708" s="87">
        <v>31637</v>
      </c>
      <c r="O708" s="102">
        <f t="shared" si="132"/>
        <v>0.72386762335240384</v>
      </c>
      <c r="P708" s="91">
        <f t="shared" si="133"/>
        <v>22901</v>
      </c>
      <c r="Q708" s="92">
        <f t="shared" si="134"/>
        <v>1.6835895458974799E-3</v>
      </c>
      <c r="R708" s="93">
        <f t="shared" si="135"/>
        <v>1.3280351926140224E-3</v>
      </c>
      <c r="S708" s="94">
        <f t="shared" si="136"/>
        <v>800393.62</v>
      </c>
      <c r="T708" s="95">
        <f t="shared" si="137"/>
        <v>217115.69</v>
      </c>
      <c r="U708" s="95">
        <f t="shared" si="138"/>
        <v>325673.53999999998</v>
      </c>
      <c r="V708" s="95">
        <f t="shared" si="139"/>
        <v>296311.76</v>
      </c>
      <c r="W708" s="96">
        <f t="shared" si="140"/>
        <v>1639494.61</v>
      </c>
      <c r="X708" s="90"/>
      <c r="Y708" s="97">
        <f t="shared" si="141"/>
        <v>392920.51</v>
      </c>
      <c r="Z708" s="97">
        <f t="shared" si="142"/>
        <v>392920.51</v>
      </c>
      <c r="AA708" s="97">
        <f t="shared" si="143"/>
        <v>785841.02</v>
      </c>
    </row>
    <row r="709" spans="1:27" s="18" customFormat="1" ht="26.1" customHeight="1" x14ac:dyDescent="0.2">
      <c r="A709" s="85">
        <v>5393</v>
      </c>
      <c r="B709" s="85" t="s">
        <v>1272</v>
      </c>
      <c r="C709" s="85" t="s">
        <v>1273</v>
      </c>
      <c r="D709" s="85" t="s">
        <v>65</v>
      </c>
      <c r="E709" s="85" t="s">
        <v>834</v>
      </c>
      <c r="F709" s="85" t="s">
        <v>92</v>
      </c>
      <c r="G709" s="85">
        <v>675887</v>
      </c>
      <c r="H709" s="85">
        <v>7418207316</v>
      </c>
      <c r="I709" s="86" t="s">
        <v>67</v>
      </c>
      <c r="J709" s="85">
        <v>1025841</v>
      </c>
      <c r="K709" s="86" t="s">
        <v>72</v>
      </c>
      <c r="L709" s="86" t="s">
        <v>73</v>
      </c>
      <c r="M709" s="87">
        <v>7589</v>
      </c>
      <c r="N709" s="87">
        <v>19510</v>
      </c>
      <c r="O709" s="102">
        <f t="shared" si="132"/>
        <v>0.38898001025115325</v>
      </c>
      <c r="P709" s="91">
        <f t="shared" si="133"/>
        <v>7589</v>
      </c>
      <c r="Q709" s="92">
        <f t="shared" si="134"/>
        <v>5.5791280135435021E-4</v>
      </c>
      <c r="R709" s="93">
        <f t="shared" si="135"/>
        <v>4.4008816544027838E-4</v>
      </c>
      <c r="S709" s="94">
        <f t="shared" si="136"/>
        <v>265236.77</v>
      </c>
      <c r="T709" s="95">
        <f t="shared" si="137"/>
        <v>71948.429999999993</v>
      </c>
      <c r="U709" s="95">
        <f t="shared" si="138"/>
        <v>107922.64</v>
      </c>
      <c r="V709" s="95">
        <f t="shared" si="139"/>
        <v>98192.65</v>
      </c>
      <c r="W709" s="96">
        <f t="shared" si="140"/>
        <v>543300.49</v>
      </c>
      <c r="X709" s="90"/>
      <c r="Y709" s="97">
        <f t="shared" si="141"/>
        <v>130207.14</v>
      </c>
      <c r="Z709" s="97">
        <f t="shared" si="142"/>
        <v>130207.14</v>
      </c>
      <c r="AA709" s="97">
        <f t="shared" si="143"/>
        <v>260414.28</v>
      </c>
    </row>
    <row r="710" spans="1:27" s="18" customFormat="1" ht="26.1" customHeight="1" x14ac:dyDescent="0.2">
      <c r="A710" s="85">
        <v>5394</v>
      </c>
      <c r="B710" s="85" t="s">
        <v>1274</v>
      </c>
      <c r="C710" s="85" t="s">
        <v>1275</v>
      </c>
      <c r="D710" s="85" t="s">
        <v>65</v>
      </c>
      <c r="E710" s="85" t="s">
        <v>1276</v>
      </c>
      <c r="F710" s="85" t="s">
        <v>155</v>
      </c>
      <c r="G710" s="85">
        <v>675798</v>
      </c>
      <c r="H710" s="85">
        <v>1598156341</v>
      </c>
      <c r="I710" s="86" t="s">
        <v>67</v>
      </c>
      <c r="J710" s="85">
        <v>1026727</v>
      </c>
      <c r="K710" s="86" t="s">
        <v>72</v>
      </c>
      <c r="L710" s="86" t="s">
        <v>73</v>
      </c>
      <c r="M710" s="87">
        <v>17456</v>
      </c>
      <c r="N710" s="87">
        <v>32452</v>
      </c>
      <c r="O710" s="102">
        <f t="shared" si="132"/>
        <v>0.53790213238013063</v>
      </c>
      <c r="P710" s="91">
        <f t="shared" si="133"/>
        <v>17456</v>
      </c>
      <c r="Q710" s="92">
        <f t="shared" si="134"/>
        <v>1.2832950138939962E-3</v>
      </c>
      <c r="R710" s="93">
        <f t="shared" si="135"/>
        <v>1.0122781678647383E-3</v>
      </c>
      <c r="S710" s="94">
        <f t="shared" si="136"/>
        <v>610090</v>
      </c>
      <c r="T710" s="95">
        <f t="shared" si="137"/>
        <v>165493.71</v>
      </c>
      <c r="U710" s="95">
        <f t="shared" si="138"/>
        <v>248240.57</v>
      </c>
      <c r="V710" s="95">
        <f t="shared" si="139"/>
        <v>225859.92</v>
      </c>
      <c r="W710" s="96">
        <f t="shared" si="140"/>
        <v>1249684.2</v>
      </c>
      <c r="X710" s="90"/>
      <c r="Y710" s="97">
        <f t="shared" si="141"/>
        <v>299498.73</v>
      </c>
      <c r="Z710" s="97">
        <f t="shared" si="142"/>
        <v>299498.73</v>
      </c>
      <c r="AA710" s="97">
        <f t="shared" si="143"/>
        <v>598997.46</v>
      </c>
    </row>
    <row r="711" spans="1:27" s="18" customFormat="1" ht="26.1" customHeight="1" x14ac:dyDescent="0.2">
      <c r="A711" s="85">
        <v>5395</v>
      </c>
      <c r="B711" s="85" t="s">
        <v>1277</v>
      </c>
      <c r="C711" s="85" t="s">
        <v>78</v>
      </c>
      <c r="D711" s="85" t="s">
        <v>65</v>
      </c>
      <c r="E711" s="85" t="s">
        <v>96</v>
      </c>
      <c r="F711" s="85" t="s">
        <v>92</v>
      </c>
      <c r="G711" s="85">
        <v>675797</v>
      </c>
      <c r="H711" s="85">
        <v>1245875848</v>
      </c>
      <c r="I711" s="86" t="s">
        <v>67</v>
      </c>
      <c r="J711" s="85">
        <v>1031090</v>
      </c>
      <c r="K711" s="86" t="s">
        <v>260</v>
      </c>
      <c r="L711" s="86" t="s">
        <v>69</v>
      </c>
      <c r="M711" s="87">
        <v>2035</v>
      </c>
      <c r="N711" s="87">
        <v>4066</v>
      </c>
      <c r="O711" s="102">
        <f t="shared" si="132"/>
        <v>0.50049188391539601</v>
      </c>
      <c r="P711" s="91">
        <f t="shared" si="133"/>
        <v>8162.3626373626366</v>
      </c>
      <c r="Q711" s="92">
        <f t="shared" si="134"/>
        <v>6.000641197366018E-4</v>
      </c>
      <c r="R711" s="93">
        <f t="shared" si="135"/>
        <v>4.7333762007315786E-4</v>
      </c>
      <c r="S711" s="94">
        <f t="shared" si="136"/>
        <v>285275.88</v>
      </c>
      <c r="T711" s="95">
        <f t="shared" si="137"/>
        <v>77384.259999999995</v>
      </c>
      <c r="U711" s="95">
        <f t="shared" si="138"/>
        <v>116076.4</v>
      </c>
      <c r="V711" s="95">
        <f t="shared" si="139"/>
        <v>105611.29</v>
      </c>
      <c r="W711" s="96">
        <f t="shared" si="140"/>
        <v>584347.83000000007</v>
      </c>
      <c r="X711" s="90"/>
      <c r="Y711" s="97">
        <f t="shared" si="141"/>
        <v>140044.51999999999</v>
      </c>
      <c r="Z711" s="97">
        <f t="shared" si="142"/>
        <v>140044.51999999999</v>
      </c>
      <c r="AA711" s="97">
        <f t="shared" si="143"/>
        <v>280089.03999999998</v>
      </c>
    </row>
    <row r="712" spans="1:27" s="18" customFormat="1" ht="26.1" customHeight="1" x14ac:dyDescent="0.2">
      <c r="A712" s="85">
        <v>5396</v>
      </c>
      <c r="B712" s="85" t="s">
        <v>1278</v>
      </c>
      <c r="C712" s="85" t="s">
        <v>1273</v>
      </c>
      <c r="D712" s="85" t="s">
        <v>65</v>
      </c>
      <c r="E712" s="85" t="s">
        <v>1279</v>
      </c>
      <c r="F712" s="85" t="s">
        <v>92</v>
      </c>
      <c r="G712" s="85">
        <v>675885</v>
      </c>
      <c r="H712" s="85">
        <v>7418207316</v>
      </c>
      <c r="I712" s="86" t="s">
        <v>67</v>
      </c>
      <c r="J712" s="85">
        <v>1025829</v>
      </c>
      <c r="K712" s="86" t="s">
        <v>72</v>
      </c>
      <c r="L712" s="86" t="s">
        <v>73</v>
      </c>
      <c r="M712" s="87">
        <v>12966</v>
      </c>
      <c r="N712" s="87">
        <v>26493</v>
      </c>
      <c r="O712" s="102">
        <f t="shared" si="132"/>
        <v>0.48941229758804211</v>
      </c>
      <c r="P712" s="91">
        <f t="shared" si="133"/>
        <v>12966</v>
      </c>
      <c r="Q712" s="92">
        <f t="shared" si="134"/>
        <v>9.5320824645678021E-4</v>
      </c>
      <c r="R712" s="93">
        <f t="shared" si="135"/>
        <v>7.5190185177212399E-4</v>
      </c>
      <c r="S712" s="94">
        <f t="shared" si="136"/>
        <v>453163.78</v>
      </c>
      <c r="T712" s="95">
        <f t="shared" si="137"/>
        <v>122925.73</v>
      </c>
      <c r="U712" s="95">
        <f t="shared" si="138"/>
        <v>184388.59</v>
      </c>
      <c r="V712" s="95">
        <f t="shared" si="139"/>
        <v>167764.65</v>
      </c>
      <c r="W712" s="96">
        <f t="shared" si="140"/>
        <v>928242.75</v>
      </c>
      <c r="X712" s="90"/>
      <c r="Y712" s="97">
        <f t="shared" si="141"/>
        <v>222462.22</v>
      </c>
      <c r="Z712" s="97">
        <f t="shared" si="142"/>
        <v>222462.22</v>
      </c>
      <c r="AA712" s="97">
        <f t="shared" si="143"/>
        <v>444924.44</v>
      </c>
    </row>
    <row r="713" spans="1:27" s="18" customFormat="1" ht="26.1" customHeight="1" x14ac:dyDescent="0.2">
      <c r="A713" s="85">
        <v>5397</v>
      </c>
      <c r="B713" s="85" t="s">
        <v>1280</v>
      </c>
      <c r="C713" s="85" t="s">
        <v>159</v>
      </c>
      <c r="D713" s="85" t="s">
        <v>65</v>
      </c>
      <c r="E713" s="85" t="s">
        <v>91</v>
      </c>
      <c r="F713" s="85" t="s">
        <v>92</v>
      </c>
      <c r="G713" s="85">
        <v>675799</v>
      </c>
      <c r="H713" s="85">
        <v>1154608461</v>
      </c>
      <c r="I713" s="86" t="s">
        <v>67</v>
      </c>
      <c r="J713" s="85">
        <v>1026702</v>
      </c>
      <c r="K713" s="86" t="s">
        <v>72</v>
      </c>
      <c r="L713" s="86" t="s">
        <v>73</v>
      </c>
      <c r="M713" s="87">
        <v>14994</v>
      </c>
      <c r="N713" s="87">
        <v>34524</v>
      </c>
      <c r="O713" s="102">
        <f t="shared" si="132"/>
        <v>0.43430656934306572</v>
      </c>
      <c r="P713" s="91">
        <f t="shared" si="133"/>
        <v>14994</v>
      </c>
      <c r="Q713" s="92">
        <f t="shared" si="134"/>
        <v>1.1022986616823201E-3</v>
      </c>
      <c r="R713" s="93">
        <f t="shared" si="135"/>
        <v>8.6950612104513554E-4</v>
      </c>
      <c r="S713" s="94">
        <f t="shared" si="136"/>
        <v>524042.7</v>
      </c>
      <c r="T713" s="95">
        <f t="shared" si="137"/>
        <v>142152.43</v>
      </c>
      <c r="U713" s="95">
        <f t="shared" si="138"/>
        <v>213228.64</v>
      </c>
      <c r="V713" s="95">
        <f t="shared" si="139"/>
        <v>194004.56</v>
      </c>
      <c r="W713" s="96">
        <f t="shared" si="140"/>
        <v>1073428.33</v>
      </c>
      <c r="X713" s="90"/>
      <c r="Y713" s="97">
        <f t="shared" si="141"/>
        <v>257257.33</v>
      </c>
      <c r="Z713" s="97">
        <f t="shared" si="142"/>
        <v>257257.33</v>
      </c>
      <c r="AA713" s="97">
        <f t="shared" si="143"/>
        <v>514514.66</v>
      </c>
    </row>
    <row r="714" spans="1:27" s="18" customFormat="1" ht="26.1" customHeight="1" x14ac:dyDescent="0.2">
      <c r="A714" s="85">
        <v>5398</v>
      </c>
      <c r="B714" s="85" t="s">
        <v>1281</v>
      </c>
      <c r="C714" s="85" t="s">
        <v>85</v>
      </c>
      <c r="D714" s="85" t="s">
        <v>65</v>
      </c>
      <c r="E714" s="85" t="s">
        <v>535</v>
      </c>
      <c r="F714" s="85" t="s">
        <v>182</v>
      </c>
      <c r="G714" s="85">
        <v>675815</v>
      </c>
      <c r="H714" s="85">
        <v>1841254174</v>
      </c>
      <c r="I714" s="86" t="s">
        <v>67</v>
      </c>
      <c r="J714" s="85">
        <v>1026483</v>
      </c>
      <c r="K714" s="86" t="s">
        <v>87</v>
      </c>
      <c r="L714" s="86" t="s">
        <v>88</v>
      </c>
      <c r="M714" s="87">
        <v>19629</v>
      </c>
      <c r="N714" s="87">
        <v>31071</v>
      </c>
      <c r="O714" s="102">
        <f t="shared" si="132"/>
        <v>0.63174664478130738</v>
      </c>
      <c r="P714" s="91">
        <f t="shared" si="133"/>
        <v>19629</v>
      </c>
      <c r="Q714" s="92">
        <f t="shared" si="134"/>
        <v>1.4430452467761945E-3</v>
      </c>
      <c r="R714" s="93">
        <f t="shared" si="135"/>
        <v>1.1382910264102284E-3</v>
      </c>
      <c r="S714" s="94">
        <f t="shared" si="136"/>
        <v>686036.7</v>
      </c>
      <c r="T714" s="95">
        <f t="shared" si="137"/>
        <v>186095.1</v>
      </c>
      <c r="U714" s="95">
        <f t="shared" si="138"/>
        <v>279142.65000000002</v>
      </c>
      <c r="V714" s="95">
        <f t="shared" si="139"/>
        <v>253975.96</v>
      </c>
      <c r="W714" s="96">
        <f t="shared" si="140"/>
        <v>1405250.41</v>
      </c>
      <c r="X714" s="90"/>
      <c r="Y714" s="97">
        <f t="shared" si="141"/>
        <v>336781.65</v>
      </c>
      <c r="Z714" s="97">
        <f t="shared" si="142"/>
        <v>336781.65</v>
      </c>
      <c r="AA714" s="97">
        <f t="shared" si="143"/>
        <v>673563.3</v>
      </c>
    </row>
    <row r="715" spans="1:27" s="18" customFormat="1" ht="26.1" customHeight="1" x14ac:dyDescent="0.2">
      <c r="A715" s="85">
        <v>5399</v>
      </c>
      <c r="B715" s="85" t="s">
        <v>1282</v>
      </c>
      <c r="C715" s="85" t="s">
        <v>1283</v>
      </c>
      <c r="D715" s="85" t="s">
        <v>106</v>
      </c>
      <c r="E715" s="85" t="s">
        <v>420</v>
      </c>
      <c r="F715" s="85" t="s">
        <v>66</v>
      </c>
      <c r="G715" s="85">
        <v>675811</v>
      </c>
      <c r="H715" s="85">
        <v>2717750827</v>
      </c>
      <c r="I715" s="86" t="s">
        <v>67</v>
      </c>
      <c r="J715" s="85">
        <v>1018132</v>
      </c>
      <c r="K715" s="86" t="s">
        <v>276</v>
      </c>
      <c r="L715" s="86" t="s">
        <v>73</v>
      </c>
      <c r="M715" s="87">
        <v>5619</v>
      </c>
      <c r="N715" s="87">
        <v>7909</v>
      </c>
      <c r="O715" s="102">
        <f t="shared" si="132"/>
        <v>0.71045644202806923</v>
      </c>
      <c r="P715" s="91">
        <f t="shared" si="133"/>
        <v>16949.876033057852</v>
      </c>
      <c r="Q715" s="92">
        <f t="shared" si="134"/>
        <v>0</v>
      </c>
      <c r="R715" s="93">
        <f t="shared" si="135"/>
        <v>9.829279019407792E-4</v>
      </c>
      <c r="S715" s="94">
        <f t="shared" si="136"/>
        <v>0</v>
      </c>
      <c r="T715" s="95">
        <f t="shared" si="137"/>
        <v>160695.34</v>
      </c>
      <c r="U715" s="95">
        <f t="shared" si="138"/>
        <v>241043.02</v>
      </c>
      <c r="V715" s="95">
        <f t="shared" si="139"/>
        <v>0</v>
      </c>
      <c r="W715" s="96">
        <f t="shared" si="140"/>
        <v>401738.36</v>
      </c>
      <c r="X715" s="90"/>
      <c r="Y715" s="97">
        <f t="shared" si="141"/>
        <v>0</v>
      </c>
      <c r="Z715" s="97">
        <f t="shared" si="142"/>
        <v>0</v>
      </c>
      <c r="AA715" s="97">
        <f t="shared" si="143"/>
        <v>0</v>
      </c>
    </row>
    <row r="716" spans="1:27" s="18" customFormat="1" ht="26.1" customHeight="1" x14ac:dyDescent="0.2">
      <c r="A716" s="85">
        <v>5400</v>
      </c>
      <c r="B716" s="85" t="s">
        <v>1284</v>
      </c>
      <c r="C716" s="85" t="s">
        <v>146</v>
      </c>
      <c r="D716" s="85" t="s">
        <v>65</v>
      </c>
      <c r="E716" s="85" t="s">
        <v>76</v>
      </c>
      <c r="F716" s="85" t="s">
        <v>76</v>
      </c>
      <c r="G716" s="85">
        <v>675819</v>
      </c>
      <c r="H716" s="85">
        <v>1972585271</v>
      </c>
      <c r="I716" s="86" t="s">
        <v>81</v>
      </c>
      <c r="J716" s="85">
        <v>1029352</v>
      </c>
      <c r="K716" s="86" t="s">
        <v>68</v>
      </c>
      <c r="L716" s="86" t="s">
        <v>69</v>
      </c>
      <c r="M716" s="87">
        <v>22054</v>
      </c>
      <c r="N716" s="87">
        <v>36210</v>
      </c>
      <c r="O716" s="102">
        <f t="shared" si="132"/>
        <v>0.60905827119580225</v>
      </c>
      <c r="P716" s="91">
        <f t="shared" si="133"/>
        <v>22054</v>
      </c>
      <c r="Q716" s="92">
        <f t="shared" si="134"/>
        <v>1.6213215075858269E-3</v>
      </c>
      <c r="R716" s="93">
        <f t="shared" si="135"/>
        <v>1.278917433208578E-3</v>
      </c>
      <c r="S716" s="94">
        <f t="shared" si="136"/>
        <v>770790.84</v>
      </c>
      <c r="T716" s="95">
        <f t="shared" si="137"/>
        <v>209085.61</v>
      </c>
      <c r="U716" s="95">
        <f t="shared" si="138"/>
        <v>313628.40999999997</v>
      </c>
      <c r="V716" s="95">
        <f t="shared" si="139"/>
        <v>285352.59000000003</v>
      </c>
      <c r="W716" s="96">
        <f t="shared" si="140"/>
        <v>1578857.45</v>
      </c>
      <c r="X716" s="90"/>
      <c r="Y716" s="97">
        <f t="shared" si="141"/>
        <v>378388.23</v>
      </c>
      <c r="Z716" s="97">
        <f t="shared" si="142"/>
        <v>378388.23</v>
      </c>
      <c r="AA716" s="97">
        <f t="shared" si="143"/>
        <v>756776.46</v>
      </c>
    </row>
    <row r="717" spans="1:27" s="18" customFormat="1" ht="26.1" customHeight="1" x14ac:dyDescent="0.2">
      <c r="A717" s="85">
        <v>5404</v>
      </c>
      <c r="B717" s="85" t="s">
        <v>1285</v>
      </c>
      <c r="C717" s="85" t="s">
        <v>750</v>
      </c>
      <c r="D717" s="85" t="s">
        <v>65</v>
      </c>
      <c r="E717" s="85" t="s">
        <v>570</v>
      </c>
      <c r="F717" s="85" t="s">
        <v>570</v>
      </c>
      <c r="G717" s="85">
        <v>675831</v>
      </c>
      <c r="H717" s="85">
        <v>7460007564</v>
      </c>
      <c r="I717" s="86" t="s">
        <v>67</v>
      </c>
      <c r="J717" s="85">
        <v>1031051</v>
      </c>
      <c r="K717" s="86" t="s">
        <v>93</v>
      </c>
      <c r="L717" s="86" t="s">
        <v>73</v>
      </c>
      <c r="M717" s="87">
        <v>16774</v>
      </c>
      <c r="N717" s="87">
        <v>23195</v>
      </c>
      <c r="O717" s="102">
        <f t="shared" si="132"/>
        <v>0.72317309765035565</v>
      </c>
      <c r="P717" s="91">
        <f t="shared" si="133"/>
        <v>22344.927007299269</v>
      </c>
      <c r="Q717" s="92">
        <f t="shared" si="134"/>
        <v>1.6427092927527754E-3</v>
      </c>
      <c r="R717" s="93">
        <f t="shared" si="135"/>
        <v>1.295788369157895E-3</v>
      </c>
      <c r="S717" s="94">
        <f t="shared" si="136"/>
        <v>780958.78</v>
      </c>
      <c r="T717" s="95">
        <f t="shared" si="137"/>
        <v>211843.78</v>
      </c>
      <c r="U717" s="95">
        <f t="shared" si="138"/>
        <v>317765.65999999997</v>
      </c>
      <c r="V717" s="95">
        <f t="shared" si="139"/>
        <v>289116.84000000003</v>
      </c>
      <c r="W717" s="96">
        <f t="shared" si="140"/>
        <v>1599685.06</v>
      </c>
      <c r="X717" s="90"/>
      <c r="Y717" s="97">
        <f t="shared" si="141"/>
        <v>383379.77</v>
      </c>
      <c r="Z717" s="97">
        <f t="shared" si="142"/>
        <v>383379.77</v>
      </c>
      <c r="AA717" s="97">
        <f t="shared" si="143"/>
        <v>766759.54</v>
      </c>
    </row>
    <row r="718" spans="1:27" s="18" customFormat="1" ht="26.1" customHeight="1" x14ac:dyDescent="0.2">
      <c r="A718" s="85">
        <v>50680</v>
      </c>
      <c r="B718" s="85" t="s">
        <v>1286</v>
      </c>
      <c r="C718" s="85" t="s">
        <v>1287</v>
      </c>
      <c r="D718" s="85" t="s">
        <v>65</v>
      </c>
      <c r="E718" s="85" t="s">
        <v>86</v>
      </c>
      <c r="F718" s="85" t="s">
        <v>86</v>
      </c>
      <c r="G718" s="85">
        <v>166958</v>
      </c>
      <c r="H718" s="85">
        <v>7605852379</v>
      </c>
      <c r="I718" s="86" t="s">
        <v>67</v>
      </c>
      <c r="J718" s="85">
        <v>1031050</v>
      </c>
      <c r="K718" s="86" t="s">
        <v>93</v>
      </c>
      <c r="L718" s="86" t="s">
        <v>69</v>
      </c>
      <c r="M718" s="87">
        <v>9303</v>
      </c>
      <c r="N718" s="87">
        <v>15747</v>
      </c>
      <c r="O718" s="102">
        <f t="shared" ref="O718:O781" si="144">M718/N718</f>
        <v>0.59077919603734041</v>
      </c>
      <c r="P718" s="91">
        <f t="shared" si="133"/>
        <v>22339.440789473683</v>
      </c>
      <c r="Q718" s="92">
        <f t="shared" si="134"/>
        <v>1.6423059680517724E-3</v>
      </c>
      <c r="R718" s="93">
        <f t="shared" si="135"/>
        <v>1.2954702219002763E-3</v>
      </c>
      <c r="S718" s="94">
        <f t="shared" si="136"/>
        <v>780767.04</v>
      </c>
      <c r="T718" s="95">
        <f t="shared" si="137"/>
        <v>211791.76</v>
      </c>
      <c r="U718" s="95">
        <f t="shared" si="138"/>
        <v>317687.64</v>
      </c>
      <c r="V718" s="95">
        <f t="shared" si="139"/>
        <v>289045.84999999998</v>
      </c>
      <c r="W718" s="96">
        <f t="shared" si="140"/>
        <v>1599292.29</v>
      </c>
      <c r="X718" s="89"/>
      <c r="Y718" s="97">
        <f t="shared" si="141"/>
        <v>383285.64</v>
      </c>
      <c r="Z718" s="97">
        <f t="shared" si="142"/>
        <v>383285.64</v>
      </c>
      <c r="AA718" s="97">
        <f t="shared" si="143"/>
        <v>766571.28</v>
      </c>
    </row>
    <row r="719" spans="1:27" s="18" customFormat="1" ht="26.1" customHeight="1" x14ac:dyDescent="0.2">
      <c r="A719" s="85">
        <v>100001</v>
      </c>
      <c r="B719" s="85" t="s">
        <v>1288</v>
      </c>
      <c r="C719" s="85" t="s">
        <v>75</v>
      </c>
      <c r="D719" s="85" t="s">
        <v>65</v>
      </c>
      <c r="E719" s="85" t="s">
        <v>76</v>
      </c>
      <c r="F719" s="85" t="s">
        <v>76</v>
      </c>
      <c r="G719" s="85">
        <v>675849</v>
      </c>
      <c r="H719" s="85">
        <v>1285195024</v>
      </c>
      <c r="I719" s="86" t="s">
        <v>67</v>
      </c>
      <c r="J719" s="85">
        <v>1030545</v>
      </c>
      <c r="K719" s="86" t="s">
        <v>72</v>
      </c>
      <c r="L719" s="86" t="s">
        <v>73</v>
      </c>
      <c r="M719" s="87">
        <v>16022</v>
      </c>
      <c r="N719" s="87">
        <v>22482</v>
      </c>
      <c r="O719" s="102">
        <f t="shared" si="144"/>
        <v>0.71265901610177029</v>
      </c>
      <c r="P719" s="91">
        <f t="shared" si="133"/>
        <v>16022</v>
      </c>
      <c r="Q719" s="92">
        <f t="shared" si="134"/>
        <v>1.1778730930688363E-3</v>
      </c>
      <c r="R719" s="93">
        <f t="shared" si="135"/>
        <v>9.2912011947346689E-4</v>
      </c>
      <c r="S719" s="94">
        <f t="shared" si="136"/>
        <v>559971.47</v>
      </c>
      <c r="T719" s="95">
        <f t="shared" si="137"/>
        <v>151898.5</v>
      </c>
      <c r="U719" s="95">
        <f t="shared" si="138"/>
        <v>227847.76</v>
      </c>
      <c r="V719" s="95">
        <f t="shared" si="139"/>
        <v>207305.66</v>
      </c>
      <c r="W719" s="96">
        <f t="shared" si="140"/>
        <v>1147023.3899999999</v>
      </c>
      <c r="X719" s="88"/>
      <c r="Y719" s="97">
        <f t="shared" si="141"/>
        <v>274895.08</v>
      </c>
      <c r="Z719" s="97">
        <f t="shared" si="142"/>
        <v>274895.08</v>
      </c>
      <c r="AA719" s="97">
        <f t="shared" si="143"/>
        <v>549790.16</v>
      </c>
    </row>
    <row r="720" spans="1:27" s="18" customFormat="1" ht="26.1" customHeight="1" x14ac:dyDescent="0.2">
      <c r="A720" s="85">
        <v>100023</v>
      </c>
      <c r="B720" s="85" t="s">
        <v>1289</v>
      </c>
      <c r="C720" s="85" t="s">
        <v>1290</v>
      </c>
      <c r="D720" s="85" t="s">
        <v>106</v>
      </c>
      <c r="E720" s="85" t="s">
        <v>240</v>
      </c>
      <c r="F720" s="85" t="s">
        <v>100</v>
      </c>
      <c r="G720" s="85">
        <v>675846</v>
      </c>
      <c r="H720" s="85">
        <v>1730630831</v>
      </c>
      <c r="I720" s="86" t="s">
        <v>67</v>
      </c>
      <c r="J720" s="85">
        <v>1028351</v>
      </c>
      <c r="K720" s="86" t="s">
        <v>72</v>
      </c>
      <c r="L720" s="86" t="s">
        <v>73</v>
      </c>
      <c r="M720" s="87">
        <v>14017</v>
      </c>
      <c r="N720" s="87">
        <v>18684</v>
      </c>
      <c r="O720" s="102">
        <f t="shared" si="144"/>
        <v>0.75021408691928926</v>
      </c>
      <c r="P720" s="91">
        <f t="shared" si="133"/>
        <v>14017</v>
      </c>
      <c r="Q720" s="92">
        <f t="shared" si="134"/>
        <v>0</v>
      </c>
      <c r="R720" s="93">
        <f t="shared" si="135"/>
        <v>8.1284962642988294E-4</v>
      </c>
      <c r="S720" s="94">
        <f t="shared" si="136"/>
        <v>0</v>
      </c>
      <c r="T720" s="95">
        <f t="shared" si="137"/>
        <v>132889.85999999999</v>
      </c>
      <c r="U720" s="95">
        <f t="shared" si="138"/>
        <v>199334.79</v>
      </c>
      <c r="V720" s="95">
        <f t="shared" si="139"/>
        <v>0</v>
      </c>
      <c r="W720" s="96">
        <f t="shared" si="140"/>
        <v>332224.65000000002</v>
      </c>
      <c r="X720" s="88"/>
      <c r="Y720" s="97">
        <f t="shared" si="141"/>
        <v>0</v>
      </c>
      <c r="Z720" s="97">
        <f t="shared" si="142"/>
        <v>0</v>
      </c>
      <c r="AA720" s="97">
        <f t="shared" si="143"/>
        <v>0</v>
      </c>
    </row>
    <row r="721" spans="1:27" s="18" customFormat="1" ht="26.1" customHeight="1" x14ac:dyDescent="0.2">
      <c r="A721" s="85">
        <v>100048</v>
      </c>
      <c r="B721" s="85" t="s">
        <v>1291</v>
      </c>
      <c r="C721" s="85" t="s">
        <v>1292</v>
      </c>
      <c r="D721" s="85" t="s">
        <v>106</v>
      </c>
      <c r="E721" s="85" t="s">
        <v>76</v>
      </c>
      <c r="F721" s="85" t="s">
        <v>76</v>
      </c>
      <c r="G721" s="85">
        <v>675848</v>
      </c>
      <c r="H721" s="85">
        <v>1982165734</v>
      </c>
      <c r="I721" s="86" t="s">
        <v>67</v>
      </c>
      <c r="J721" s="85">
        <v>1030566</v>
      </c>
      <c r="K721" s="86" t="s">
        <v>72</v>
      </c>
      <c r="L721" s="86" t="s">
        <v>73</v>
      </c>
      <c r="M721" s="87">
        <v>24379</v>
      </c>
      <c r="N721" s="87">
        <v>28812</v>
      </c>
      <c r="O721" s="102">
        <f t="shared" si="144"/>
        <v>0.84614049701513261</v>
      </c>
      <c r="P721" s="91">
        <f t="shared" si="133"/>
        <v>24379</v>
      </c>
      <c r="Q721" s="92">
        <f t="shared" si="134"/>
        <v>0</v>
      </c>
      <c r="R721" s="93">
        <f t="shared" si="135"/>
        <v>1.4137448129224596E-3</v>
      </c>
      <c r="S721" s="94">
        <f t="shared" si="136"/>
        <v>0</v>
      </c>
      <c r="T721" s="95">
        <f t="shared" si="137"/>
        <v>231128.05</v>
      </c>
      <c r="U721" s="95">
        <f t="shared" si="138"/>
        <v>346692.07</v>
      </c>
      <c r="V721" s="95">
        <f t="shared" si="139"/>
        <v>0</v>
      </c>
      <c r="W721" s="96">
        <f t="shared" si="140"/>
        <v>577820.12</v>
      </c>
      <c r="X721" s="88"/>
      <c r="Y721" s="97">
        <f t="shared" si="141"/>
        <v>0</v>
      </c>
      <c r="Z721" s="97">
        <f t="shared" si="142"/>
        <v>0</v>
      </c>
      <c r="AA721" s="97">
        <f t="shared" si="143"/>
        <v>0</v>
      </c>
    </row>
    <row r="722" spans="1:27" s="18" customFormat="1" ht="26.1" customHeight="1" x14ac:dyDescent="0.2">
      <c r="A722" s="85">
        <v>100244</v>
      </c>
      <c r="B722" s="85" t="s">
        <v>1293</v>
      </c>
      <c r="C722" s="85" t="s">
        <v>78</v>
      </c>
      <c r="D722" s="85" t="s">
        <v>65</v>
      </c>
      <c r="E722" s="85" t="s">
        <v>135</v>
      </c>
      <c r="F722" s="85" t="s">
        <v>135</v>
      </c>
      <c r="G722" s="85">
        <v>675862</v>
      </c>
      <c r="H722" s="85">
        <v>1639714223</v>
      </c>
      <c r="I722" s="86" t="s">
        <v>67</v>
      </c>
      <c r="J722" s="85">
        <v>1031093</v>
      </c>
      <c r="K722" s="86" t="s">
        <v>260</v>
      </c>
      <c r="L722" s="86" t="s">
        <v>69</v>
      </c>
      <c r="M722" s="87">
        <v>6379</v>
      </c>
      <c r="N722" s="87">
        <v>8805</v>
      </c>
      <c r="O722" s="102">
        <f t="shared" si="144"/>
        <v>0.7244747302668938</v>
      </c>
      <c r="P722" s="91">
        <f t="shared" si="133"/>
        <v>25586.0989010989</v>
      </c>
      <c r="Q722" s="92">
        <f t="shared" si="134"/>
        <v>1.8809872333168467E-3</v>
      </c>
      <c r="R722" s="93">
        <f t="shared" si="135"/>
        <v>1.4837448051335008E-3</v>
      </c>
      <c r="S722" s="94">
        <f t="shared" si="136"/>
        <v>894238.26</v>
      </c>
      <c r="T722" s="95">
        <f t="shared" si="137"/>
        <v>242572.1</v>
      </c>
      <c r="U722" s="95">
        <f t="shared" si="138"/>
        <v>363858.15</v>
      </c>
      <c r="V722" s="95">
        <f t="shared" si="139"/>
        <v>331053.75</v>
      </c>
      <c r="W722" s="96">
        <f t="shared" si="140"/>
        <v>1831722.2600000002</v>
      </c>
      <c r="X722" s="88"/>
      <c r="Y722" s="97">
        <f t="shared" si="141"/>
        <v>438989.69</v>
      </c>
      <c r="Z722" s="97">
        <f t="shared" si="142"/>
        <v>438989.69</v>
      </c>
      <c r="AA722" s="97">
        <f t="shared" si="143"/>
        <v>877979.38</v>
      </c>
    </row>
    <row r="723" spans="1:27" s="18" customFormat="1" ht="26.1" customHeight="1" x14ac:dyDescent="0.2">
      <c r="A723" s="85">
        <v>100297</v>
      </c>
      <c r="B723" s="85" t="s">
        <v>1294</v>
      </c>
      <c r="C723" s="85" t="s">
        <v>71</v>
      </c>
      <c r="D723" s="85" t="s">
        <v>65</v>
      </c>
      <c r="E723" s="85" t="s">
        <v>86</v>
      </c>
      <c r="F723" s="85" t="s">
        <v>86</v>
      </c>
      <c r="G723" s="85">
        <v>675858</v>
      </c>
      <c r="H723" s="85">
        <v>1093273732</v>
      </c>
      <c r="I723" s="86" t="s">
        <v>67</v>
      </c>
      <c r="J723" s="85">
        <v>1030485</v>
      </c>
      <c r="K723" s="86" t="s">
        <v>72</v>
      </c>
      <c r="L723" s="86" t="s">
        <v>201</v>
      </c>
      <c r="M723" s="87">
        <v>5557</v>
      </c>
      <c r="N723" s="87">
        <v>7233</v>
      </c>
      <c r="O723" s="102">
        <f t="shared" si="144"/>
        <v>0.76828425273054057</v>
      </c>
      <c r="P723" s="91">
        <f t="shared" si="133"/>
        <v>22536.722222222223</v>
      </c>
      <c r="Q723" s="92">
        <f t="shared" si="134"/>
        <v>1.6568093066734533E-3</v>
      </c>
      <c r="R723" s="93">
        <f t="shared" si="135"/>
        <v>1.3069106256179907E-3</v>
      </c>
      <c r="S723" s="94">
        <f t="shared" si="136"/>
        <v>787662.06</v>
      </c>
      <c r="T723" s="95">
        <f t="shared" si="137"/>
        <v>213662.11</v>
      </c>
      <c r="U723" s="95">
        <f t="shared" si="138"/>
        <v>320493.17</v>
      </c>
      <c r="V723" s="95">
        <f t="shared" si="139"/>
        <v>291598.44</v>
      </c>
      <c r="W723" s="96">
        <f t="shared" si="140"/>
        <v>1613415.78</v>
      </c>
      <c r="X723" s="88"/>
      <c r="Y723" s="97">
        <f t="shared" si="141"/>
        <v>386670.46</v>
      </c>
      <c r="Z723" s="97">
        <f t="shared" si="142"/>
        <v>386670.46</v>
      </c>
      <c r="AA723" s="97">
        <f t="shared" si="143"/>
        <v>773340.92</v>
      </c>
    </row>
    <row r="724" spans="1:27" s="18" customFormat="1" ht="26.1" customHeight="1" x14ac:dyDescent="0.2">
      <c r="A724" s="85">
        <v>100313</v>
      </c>
      <c r="B724" s="85" t="s">
        <v>1295</v>
      </c>
      <c r="C724" s="85" t="s">
        <v>302</v>
      </c>
      <c r="D724" s="85" t="s">
        <v>65</v>
      </c>
      <c r="E724" s="85" t="s">
        <v>79</v>
      </c>
      <c r="F724" s="85" t="s">
        <v>80</v>
      </c>
      <c r="G724" s="85">
        <v>676091</v>
      </c>
      <c r="H724" s="85">
        <v>1295766798</v>
      </c>
      <c r="I724" s="86" t="s">
        <v>67</v>
      </c>
      <c r="J724" s="85">
        <v>1026080</v>
      </c>
      <c r="K724" s="86" t="s">
        <v>87</v>
      </c>
      <c r="L724" s="86" t="s">
        <v>88</v>
      </c>
      <c r="M724" s="87">
        <v>10882</v>
      </c>
      <c r="N724" s="87">
        <v>22862</v>
      </c>
      <c r="O724" s="102">
        <f t="shared" si="144"/>
        <v>0.47598635290000874</v>
      </c>
      <c r="P724" s="91">
        <f t="shared" si="133"/>
        <v>10882</v>
      </c>
      <c r="Q724" s="92">
        <f t="shared" si="134"/>
        <v>8.0000093613625503E-4</v>
      </c>
      <c r="R724" s="93">
        <f t="shared" si="135"/>
        <v>6.3105012733181043E-4</v>
      </c>
      <c r="S724" s="94">
        <f t="shared" si="136"/>
        <v>380327.65</v>
      </c>
      <c r="T724" s="95">
        <f t="shared" si="137"/>
        <v>103168.11</v>
      </c>
      <c r="U724" s="95">
        <f t="shared" si="138"/>
        <v>154752.17000000001</v>
      </c>
      <c r="V724" s="95">
        <f t="shared" si="139"/>
        <v>140800.16</v>
      </c>
      <c r="W724" s="96">
        <f t="shared" si="140"/>
        <v>779048.09000000008</v>
      </c>
      <c r="X724" s="88"/>
      <c r="Y724" s="97">
        <f t="shared" si="141"/>
        <v>186706.3</v>
      </c>
      <c r="Z724" s="97">
        <f t="shared" si="142"/>
        <v>186706.3</v>
      </c>
      <c r="AA724" s="97">
        <f t="shared" si="143"/>
        <v>373412.6</v>
      </c>
    </row>
    <row r="725" spans="1:27" s="18" customFormat="1" ht="26.1" customHeight="1" x14ac:dyDescent="0.2">
      <c r="A725" s="85">
        <v>100657</v>
      </c>
      <c r="B725" s="85" t="s">
        <v>1296</v>
      </c>
      <c r="C725" s="85" t="s">
        <v>119</v>
      </c>
      <c r="D725" s="85" t="s">
        <v>65</v>
      </c>
      <c r="E725" s="85" t="s">
        <v>131</v>
      </c>
      <c r="F725" s="85" t="s">
        <v>92</v>
      </c>
      <c r="G725" s="85">
        <v>675886</v>
      </c>
      <c r="H725" s="85">
        <v>7418571000</v>
      </c>
      <c r="I725" s="86" t="s">
        <v>67</v>
      </c>
      <c r="J725" s="85">
        <v>1002990</v>
      </c>
      <c r="K725" s="86" t="s">
        <v>68</v>
      </c>
      <c r="L725" s="86" t="s">
        <v>69</v>
      </c>
      <c r="M725" s="87">
        <v>17884</v>
      </c>
      <c r="N725" s="87">
        <v>28388</v>
      </c>
      <c r="O725" s="102">
        <f t="shared" si="144"/>
        <v>0.62998450049316612</v>
      </c>
      <c r="P725" s="91">
        <f t="shared" si="133"/>
        <v>17884</v>
      </c>
      <c r="Q725" s="92">
        <f t="shared" si="134"/>
        <v>1.3147598549770984E-3</v>
      </c>
      <c r="R725" s="93">
        <f t="shared" si="135"/>
        <v>1.0370980037862614E-3</v>
      </c>
      <c r="S725" s="94">
        <f t="shared" si="136"/>
        <v>625048.67000000004</v>
      </c>
      <c r="T725" s="95">
        <f t="shared" si="137"/>
        <v>169551.42</v>
      </c>
      <c r="U725" s="95">
        <f t="shared" si="138"/>
        <v>254327.13</v>
      </c>
      <c r="V725" s="95">
        <f t="shared" si="139"/>
        <v>231397.73</v>
      </c>
      <c r="W725" s="96">
        <f t="shared" si="140"/>
        <v>1280324.9500000002</v>
      </c>
      <c r="X725" s="88"/>
      <c r="Y725" s="97">
        <f t="shared" si="141"/>
        <v>306842.07</v>
      </c>
      <c r="Z725" s="97">
        <f t="shared" si="142"/>
        <v>306842.07</v>
      </c>
      <c r="AA725" s="97">
        <f t="shared" si="143"/>
        <v>613684.14</v>
      </c>
    </row>
    <row r="726" spans="1:27" s="18" customFormat="1" ht="26.1" customHeight="1" x14ac:dyDescent="0.2">
      <c r="A726" s="85">
        <v>100670</v>
      </c>
      <c r="B726" s="85" t="s">
        <v>1297</v>
      </c>
      <c r="C726" s="85" t="s">
        <v>1298</v>
      </c>
      <c r="D726" s="85" t="s">
        <v>106</v>
      </c>
      <c r="E726" s="85" t="s">
        <v>86</v>
      </c>
      <c r="F726" s="85" t="s">
        <v>86</v>
      </c>
      <c r="G726" s="85">
        <v>675890</v>
      </c>
      <c r="H726" s="85">
        <v>1457468407</v>
      </c>
      <c r="I726" s="86" t="s">
        <v>67</v>
      </c>
      <c r="J726" s="85">
        <v>1002987</v>
      </c>
      <c r="K726" s="86" t="s">
        <v>72</v>
      </c>
      <c r="L726" s="86" t="s">
        <v>73</v>
      </c>
      <c r="M726" s="87">
        <v>17550</v>
      </c>
      <c r="N726" s="87">
        <v>24533</v>
      </c>
      <c r="O726" s="102">
        <f t="shared" si="144"/>
        <v>0.71536298047527824</v>
      </c>
      <c r="P726" s="91">
        <f t="shared" si="133"/>
        <v>17550</v>
      </c>
      <c r="Q726" s="92">
        <f t="shared" si="134"/>
        <v>0</v>
      </c>
      <c r="R726" s="93">
        <f t="shared" si="135"/>
        <v>1.0177292533241383E-3</v>
      </c>
      <c r="S726" s="94">
        <f t="shared" si="136"/>
        <v>0</v>
      </c>
      <c r="T726" s="95">
        <f t="shared" si="137"/>
        <v>166384.89000000001</v>
      </c>
      <c r="U726" s="95">
        <f t="shared" si="138"/>
        <v>249577.34</v>
      </c>
      <c r="V726" s="95">
        <f t="shared" si="139"/>
        <v>0</v>
      </c>
      <c r="W726" s="96">
        <f t="shared" si="140"/>
        <v>415962.23</v>
      </c>
      <c r="X726" s="88"/>
      <c r="Y726" s="97">
        <f t="shared" si="141"/>
        <v>0</v>
      </c>
      <c r="Z726" s="97">
        <f t="shared" si="142"/>
        <v>0</v>
      </c>
      <c r="AA726" s="97">
        <f t="shared" si="143"/>
        <v>0</v>
      </c>
    </row>
    <row r="727" spans="1:27" s="18" customFormat="1" ht="26.1" customHeight="1" x14ac:dyDescent="0.2">
      <c r="A727" s="85">
        <v>100790</v>
      </c>
      <c r="B727" s="85" t="s">
        <v>1299</v>
      </c>
      <c r="C727" s="85" t="s">
        <v>146</v>
      </c>
      <c r="D727" s="85" t="s">
        <v>65</v>
      </c>
      <c r="E727" s="85" t="s">
        <v>932</v>
      </c>
      <c r="F727" s="85" t="s">
        <v>76</v>
      </c>
      <c r="G727" s="85">
        <v>675894</v>
      </c>
      <c r="H727" s="85">
        <v>1669454963</v>
      </c>
      <c r="I727" s="86" t="s">
        <v>67</v>
      </c>
      <c r="J727" s="85">
        <v>1028728</v>
      </c>
      <c r="K727" s="86" t="s">
        <v>68</v>
      </c>
      <c r="L727" s="86" t="s">
        <v>69</v>
      </c>
      <c r="M727" s="87">
        <v>24347</v>
      </c>
      <c r="N727" s="87">
        <v>37128</v>
      </c>
      <c r="O727" s="102">
        <f t="shared" si="144"/>
        <v>0.65575845722904547</v>
      </c>
      <c r="P727" s="91">
        <f t="shared" si="133"/>
        <v>24347</v>
      </c>
      <c r="Q727" s="92">
        <f t="shared" si="134"/>
        <v>1.789893658528708E-3</v>
      </c>
      <c r="R727" s="93">
        <f t="shared" si="135"/>
        <v>1.4118891242554299E-3</v>
      </c>
      <c r="S727" s="94">
        <f t="shared" si="136"/>
        <v>850931.55</v>
      </c>
      <c r="T727" s="95">
        <f t="shared" si="137"/>
        <v>230824.67</v>
      </c>
      <c r="U727" s="95">
        <f t="shared" si="138"/>
        <v>346237.01</v>
      </c>
      <c r="V727" s="95">
        <f t="shared" si="139"/>
        <v>315021.28000000003</v>
      </c>
      <c r="W727" s="96">
        <f t="shared" si="140"/>
        <v>1743014.51</v>
      </c>
      <c r="X727" s="88"/>
      <c r="Y727" s="97">
        <f t="shared" si="141"/>
        <v>417730.04</v>
      </c>
      <c r="Z727" s="97">
        <f t="shared" si="142"/>
        <v>417730.04</v>
      </c>
      <c r="AA727" s="97">
        <f t="shared" si="143"/>
        <v>835460.08</v>
      </c>
    </row>
    <row r="728" spans="1:27" s="18" customFormat="1" ht="26.1" customHeight="1" x14ac:dyDescent="0.2">
      <c r="A728" s="85">
        <v>100806</v>
      </c>
      <c r="B728" s="85" t="s">
        <v>1300</v>
      </c>
      <c r="C728" s="85" t="s">
        <v>579</v>
      </c>
      <c r="D728" s="85" t="s">
        <v>65</v>
      </c>
      <c r="E728" s="85" t="s">
        <v>1168</v>
      </c>
      <c r="F728" s="85" t="s">
        <v>182</v>
      </c>
      <c r="G728" s="85">
        <v>675892</v>
      </c>
      <c r="H728" s="85">
        <v>1922092790</v>
      </c>
      <c r="I728" s="86" t="s">
        <v>67</v>
      </c>
      <c r="J728" s="85">
        <v>1030445</v>
      </c>
      <c r="K728" s="86" t="s">
        <v>72</v>
      </c>
      <c r="L728" s="86" t="s">
        <v>73</v>
      </c>
      <c r="M728" s="87">
        <v>13017</v>
      </c>
      <c r="N728" s="87">
        <v>24134</v>
      </c>
      <c r="O728" s="102">
        <f t="shared" si="144"/>
        <v>0.53936355349299747</v>
      </c>
      <c r="P728" s="91">
        <f t="shared" si="133"/>
        <v>13017</v>
      </c>
      <c r="Q728" s="92">
        <f t="shared" si="134"/>
        <v>9.5695756163257045E-4</v>
      </c>
      <c r="R728" s="93">
        <f t="shared" si="135"/>
        <v>7.5485935558520275E-4</v>
      </c>
      <c r="S728" s="94">
        <f t="shared" si="136"/>
        <v>454946.24</v>
      </c>
      <c r="T728" s="95">
        <f t="shared" si="137"/>
        <v>123409.24</v>
      </c>
      <c r="U728" s="95">
        <f t="shared" si="138"/>
        <v>185113.86</v>
      </c>
      <c r="V728" s="95">
        <f t="shared" si="139"/>
        <v>168424.53</v>
      </c>
      <c r="W728" s="96">
        <f t="shared" si="140"/>
        <v>931893.87</v>
      </c>
      <c r="X728" s="88"/>
      <c r="Y728" s="97">
        <f t="shared" si="141"/>
        <v>223337.24</v>
      </c>
      <c r="Z728" s="97">
        <f t="shared" si="142"/>
        <v>223337.24</v>
      </c>
      <c r="AA728" s="97">
        <f t="shared" si="143"/>
        <v>446674.48</v>
      </c>
    </row>
    <row r="729" spans="1:27" s="18" customFormat="1" ht="26.1" customHeight="1" x14ac:dyDescent="0.2">
      <c r="A729" s="85">
        <v>100852</v>
      </c>
      <c r="B729" s="85" t="s">
        <v>1301</v>
      </c>
      <c r="C729" s="85" t="s">
        <v>137</v>
      </c>
      <c r="D729" s="85" t="s">
        <v>65</v>
      </c>
      <c r="E729" s="85" t="s">
        <v>1022</v>
      </c>
      <c r="F729" s="85" t="s">
        <v>76</v>
      </c>
      <c r="G729" s="85">
        <v>676166</v>
      </c>
      <c r="H729" s="85">
        <v>2735261898</v>
      </c>
      <c r="I729" s="86" t="s">
        <v>67</v>
      </c>
      <c r="J729" s="85">
        <v>1018948</v>
      </c>
      <c r="K729" s="86" t="s">
        <v>72</v>
      </c>
      <c r="L729" s="86" t="s">
        <v>73</v>
      </c>
      <c r="M729" s="87">
        <v>13786</v>
      </c>
      <c r="N729" s="87">
        <v>20716</v>
      </c>
      <c r="O729" s="102">
        <f t="shared" si="144"/>
        <v>0.66547596061015635</v>
      </c>
      <c r="P729" s="91">
        <f t="shared" si="133"/>
        <v>13786</v>
      </c>
      <c r="Q729" s="92">
        <f t="shared" si="134"/>
        <v>1.0134913532047795E-3</v>
      </c>
      <c r="R729" s="93">
        <f t="shared" si="135"/>
        <v>7.9945387386476179E-4</v>
      </c>
      <c r="S729" s="94">
        <f t="shared" si="136"/>
        <v>481822.91</v>
      </c>
      <c r="T729" s="95">
        <f t="shared" si="137"/>
        <v>130699.84</v>
      </c>
      <c r="U729" s="95">
        <f t="shared" si="138"/>
        <v>196049.75</v>
      </c>
      <c r="V729" s="95">
        <f t="shared" si="139"/>
        <v>178374.48</v>
      </c>
      <c r="W729" s="96">
        <f t="shared" si="140"/>
        <v>986946.98</v>
      </c>
      <c r="X729" s="88"/>
      <c r="Y729" s="97">
        <f t="shared" si="141"/>
        <v>236531.25</v>
      </c>
      <c r="Z729" s="97">
        <f t="shared" si="142"/>
        <v>236531.25</v>
      </c>
      <c r="AA729" s="97">
        <f t="shared" si="143"/>
        <v>473062.5</v>
      </c>
    </row>
    <row r="730" spans="1:27" s="18" customFormat="1" ht="26.1" customHeight="1" x14ac:dyDescent="0.2">
      <c r="A730" s="85">
        <v>100947</v>
      </c>
      <c r="B730" s="85" t="s">
        <v>1302</v>
      </c>
      <c r="C730" s="85" t="s">
        <v>278</v>
      </c>
      <c r="D730" s="85" t="s">
        <v>65</v>
      </c>
      <c r="E730" s="85" t="s">
        <v>163</v>
      </c>
      <c r="F730" s="85" t="s">
        <v>163</v>
      </c>
      <c r="G730" s="85">
        <v>675925</v>
      </c>
      <c r="H730" s="85">
        <v>1255736526</v>
      </c>
      <c r="I730" s="86" t="s">
        <v>67</v>
      </c>
      <c r="J730" s="85">
        <v>1028621</v>
      </c>
      <c r="K730" s="86" t="s">
        <v>87</v>
      </c>
      <c r="L730" s="86" t="s">
        <v>88</v>
      </c>
      <c r="M730" s="87">
        <v>19466</v>
      </c>
      <c r="N730" s="87">
        <v>34670</v>
      </c>
      <c r="O730" s="102">
        <f t="shared" si="144"/>
        <v>0.5614652437265647</v>
      </c>
      <c r="P730" s="91">
        <f t="shared" si="133"/>
        <v>19466</v>
      </c>
      <c r="Q730" s="92">
        <f t="shared" si="134"/>
        <v>1.4310621414104338E-3</v>
      </c>
      <c r="R730" s="93">
        <f t="shared" si="135"/>
        <v>1.1288386122625456E-3</v>
      </c>
      <c r="S730" s="94">
        <f t="shared" si="136"/>
        <v>680339.82</v>
      </c>
      <c r="T730" s="95">
        <f t="shared" si="137"/>
        <v>184549.76000000001</v>
      </c>
      <c r="U730" s="95">
        <f t="shared" si="138"/>
        <v>276824.64</v>
      </c>
      <c r="V730" s="95">
        <f t="shared" si="139"/>
        <v>251866.94</v>
      </c>
      <c r="W730" s="96">
        <f t="shared" si="140"/>
        <v>1393581.16</v>
      </c>
      <c r="X730" s="88"/>
      <c r="Y730" s="97">
        <f t="shared" si="141"/>
        <v>333985</v>
      </c>
      <c r="Z730" s="97">
        <f t="shared" si="142"/>
        <v>333985</v>
      </c>
      <c r="AA730" s="97">
        <f t="shared" si="143"/>
        <v>667970</v>
      </c>
    </row>
    <row r="731" spans="1:27" s="18" customFormat="1" ht="26.1" customHeight="1" x14ac:dyDescent="0.2">
      <c r="A731" s="85">
        <v>100950</v>
      </c>
      <c r="B731" s="85" t="s">
        <v>1303</v>
      </c>
      <c r="C731" s="85" t="s">
        <v>1304</v>
      </c>
      <c r="D731" s="85" t="s">
        <v>65</v>
      </c>
      <c r="E731" s="85" t="s">
        <v>344</v>
      </c>
      <c r="F731" s="85" t="s">
        <v>103</v>
      </c>
      <c r="G731" s="85">
        <v>675988</v>
      </c>
      <c r="H731" s="85">
        <v>7512886841</v>
      </c>
      <c r="I731" s="86" t="s">
        <v>67</v>
      </c>
      <c r="J731" s="85">
        <v>1026627</v>
      </c>
      <c r="K731" s="86" t="s">
        <v>72</v>
      </c>
      <c r="L731" s="86" t="s">
        <v>73</v>
      </c>
      <c r="M731" s="87">
        <v>16289</v>
      </c>
      <c r="N731" s="87">
        <v>34594</v>
      </c>
      <c r="O731" s="102">
        <f t="shared" si="144"/>
        <v>0.47086199919061111</v>
      </c>
      <c r="P731" s="91">
        <f t="shared" si="133"/>
        <v>16289</v>
      </c>
      <c r="Q731" s="92">
        <f t="shared" si="134"/>
        <v>1.1975018607538557E-3</v>
      </c>
      <c r="R731" s="93">
        <f t="shared" si="135"/>
        <v>9.4460352178899647E-4</v>
      </c>
      <c r="S731" s="94">
        <f t="shared" si="136"/>
        <v>569303.16</v>
      </c>
      <c r="T731" s="95">
        <f t="shared" si="137"/>
        <v>154429.82999999999</v>
      </c>
      <c r="U731" s="95">
        <f t="shared" si="138"/>
        <v>231644.74</v>
      </c>
      <c r="V731" s="95">
        <f t="shared" si="139"/>
        <v>210760.33</v>
      </c>
      <c r="W731" s="96">
        <f t="shared" si="140"/>
        <v>1166138.06</v>
      </c>
      <c r="X731" s="88"/>
      <c r="Y731" s="97">
        <f t="shared" si="141"/>
        <v>279476.09999999998</v>
      </c>
      <c r="Z731" s="97">
        <f t="shared" si="142"/>
        <v>279476.09999999998</v>
      </c>
      <c r="AA731" s="97">
        <f t="shared" si="143"/>
        <v>558952.19999999995</v>
      </c>
    </row>
    <row r="732" spans="1:27" s="18" customFormat="1" ht="26.1" customHeight="1" x14ac:dyDescent="0.2">
      <c r="A732" s="85">
        <v>101006</v>
      </c>
      <c r="B732" s="85" t="s">
        <v>1305</v>
      </c>
      <c r="C732" s="85" t="s">
        <v>334</v>
      </c>
      <c r="D732" s="85" t="s">
        <v>65</v>
      </c>
      <c r="E732" s="85" t="s">
        <v>738</v>
      </c>
      <c r="F732" s="85" t="s">
        <v>100</v>
      </c>
      <c r="G732" s="85">
        <v>675949</v>
      </c>
      <c r="H732" s="85">
        <v>1598221442</v>
      </c>
      <c r="I732" s="86" t="s">
        <v>67</v>
      </c>
      <c r="J732" s="85">
        <v>1030374</v>
      </c>
      <c r="K732" s="86" t="s">
        <v>87</v>
      </c>
      <c r="L732" s="86" t="s">
        <v>88</v>
      </c>
      <c r="M732" s="87">
        <v>6211</v>
      </c>
      <c r="N732" s="87">
        <v>18064</v>
      </c>
      <c r="O732" s="102">
        <f t="shared" si="144"/>
        <v>0.34383303808680249</v>
      </c>
      <c r="P732" s="91">
        <f t="shared" si="133"/>
        <v>6211</v>
      </c>
      <c r="Q732" s="92">
        <f t="shared" si="134"/>
        <v>4.5660777562417571E-4</v>
      </c>
      <c r="R732" s="93">
        <f t="shared" si="135"/>
        <v>3.6017757221630899E-4</v>
      </c>
      <c r="S732" s="94">
        <f t="shared" si="136"/>
        <v>217075.45</v>
      </c>
      <c r="T732" s="95">
        <f t="shared" si="137"/>
        <v>58884.13</v>
      </c>
      <c r="U732" s="95">
        <f t="shared" si="138"/>
        <v>88326.2</v>
      </c>
      <c r="V732" s="95">
        <f t="shared" si="139"/>
        <v>80362.97</v>
      </c>
      <c r="W732" s="96">
        <f t="shared" si="140"/>
        <v>444648.75</v>
      </c>
      <c r="X732" s="88"/>
      <c r="Y732" s="97">
        <f t="shared" si="141"/>
        <v>106564.31</v>
      </c>
      <c r="Z732" s="97">
        <f t="shared" si="142"/>
        <v>106564.31</v>
      </c>
      <c r="AA732" s="97">
        <f t="shared" si="143"/>
        <v>213128.62</v>
      </c>
    </row>
    <row r="733" spans="1:27" s="18" customFormat="1" ht="26.1" customHeight="1" x14ac:dyDescent="0.2">
      <c r="A733" s="85">
        <v>101059</v>
      </c>
      <c r="B733" s="85" t="s">
        <v>1306</v>
      </c>
      <c r="C733" s="85" t="s">
        <v>119</v>
      </c>
      <c r="D733" s="85" t="s">
        <v>65</v>
      </c>
      <c r="E733" s="85" t="s">
        <v>120</v>
      </c>
      <c r="F733" s="85" t="s">
        <v>92</v>
      </c>
      <c r="G733" s="85">
        <v>675924</v>
      </c>
      <c r="H733" s="85">
        <v>1457468431</v>
      </c>
      <c r="I733" s="86" t="s">
        <v>67</v>
      </c>
      <c r="J733" s="85">
        <v>1031086</v>
      </c>
      <c r="K733" s="86" t="s">
        <v>93</v>
      </c>
      <c r="L733" s="86" t="s">
        <v>69</v>
      </c>
      <c r="M733" s="87">
        <v>7687</v>
      </c>
      <c r="N733" s="87">
        <v>13589</v>
      </c>
      <c r="O733" s="102">
        <f t="shared" si="144"/>
        <v>0.56567812201044965</v>
      </c>
      <c r="P733" s="91">
        <f t="shared" si="133"/>
        <v>18458.91447368421</v>
      </c>
      <c r="Q733" s="92">
        <f t="shared" si="134"/>
        <v>1.3570252581332875E-3</v>
      </c>
      <c r="R733" s="93">
        <f t="shared" si="135"/>
        <v>1.0704374498277356E-3</v>
      </c>
      <c r="S733" s="94">
        <f t="shared" si="136"/>
        <v>645142.02</v>
      </c>
      <c r="T733" s="95">
        <f t="shared" si="137"/>
        <v>175001.97</v>
      </c>
      <c r="U733" s="95">
        <f t="shared" si="138"/>
        <v>262502.95</v>
      </c>
      <c r="V733" s="95">
        <f t="shared" si="139"/>
        <v>238836.45</v>
      </c>
      <c r="W733" s="96">
        <f t="shared" si="140"/>
        <v>1321483.3899999999</v>
      </c>
      <c r="X733" s="88"/>
      <c r="Y733" s="97">
        <f t="shared" si="141"/>
        <v>316706.08</v>
      </c>
      <c r="Z733" s="97">
        <f t="shared" si="142"/>
        <v>316706.08</v>
      </c>
      <c r="AA733" s="97">
        <f t="shared" si="143"/>
        <v>633412.16</v>
      </c>
    </row>
    <row r="734" spans="1:27" s="18" customFormat="1" ht="26.1" customHeight="1" x14ac:dyDescent="0.2">
      <c r="A734" s="85">
        <v>101151</v>
      </c>
      <c r="B734" s="85" t="s">
        <v>1307</v>
      </c>
      <c r="C734" s="85" t="s">
        <v>78</v>
      </c>
      <c r="D734" s="85" t="s">
        <v>65</v>
      </c>
      <c r="E734" s="85" t="s">
        <v>134</v>
      </c>
      <c r="F734" s="85" t="s">
        <v>135</v>
      </c>
      <c r="G734" s="85">
        <v>675937</v>
      </c>
      <c r="H734" s="85">
        <v>1366087967</v>
      </c>
      <c r="I734" s="86" t="s">
        <v>81</v>
      </c>
      <c r="J734" s="85">
        <v>1030854</v>
      </c>
      <c r="K734" s="86">
        <v>43831</v>
      </c>
      <c r="L734" s="86">
        <v>43982</v>
      </c>
      <c r="M734" s="87">
        <v>9623</v>
      </c>
      <c r="N734" s="87">
        <v>14538</v>
      </c>
      <c r="O734" s="102">
        <f t="shared" si="144"/>
        <v>0.66192048424817718</v>
      </c>
      <c r="P734" s="91">
        <f t="shared" si="133"/>
        <v>23260.8940397351</v>
      </c>
      <c r="Q734" s="92">
        <f t="shared" si="134"/>
        <v>1.7100475103064064E-3</v>
      </c>
      <c r="R734" s="93">
        <f t="shared" si="135"/>
        <v>1.3489055454536467E-3</v>
      </c>
      <c r="S734" s="94">
        <f t="shared" si="136"/>
        <v>812971.98</v>
      </c>
      <c r="T734" s="95">
        <f t="shared" si="137"/>
        <v>220527.71</v>
      </c>
      <c r="U734" s="95">
        <f t="shared" si="138"/>
        <v>330791.57</v>
      </c>
      <c r="V734" s="95">
        <f t="shared" si="139"/>
        <v>300968.36</v>
      </c>
      <c r="W734" s="96">
        <f t="shared" si="140"/>
        <v>1665259.62</v>
      </c>
      <c r="X734" s="88"/>
      <c r="Y734" s="97">
        <f t="shared" si="141"/>
        <v>399095.33</v>
      </c>
      <c r="Z734" s="97">
        <f t="shared" si="142"/>
        <v>399095.33</v>
      </c>
      <c r="AA734" s="97">
        <f t="shared" si="143"/>
        <v>798190.66</v>
      </c>
    </row>
    <row r="735" spans="1:27" s="18" customFormat="1" ht="26.1" customHeight="1" x14ac:dyDescent="0.2">
      <c r="A735" s="85">
        <v>101157</v>
      </c>
      <c r="B735" s="85" t="s">
        <v>1308</v>
      </c>
      <c r="C735" s="85" t="s">
        <v>90</v>
      </c>
      <c r="D735" s="85" t="s">
        <v>65</v>
      </c>
      <c r="E735" s="85" t="s">
        <v>103</v>
      </c>
      <c r="F735" s="85" t="s">
        <v>103</v>
      </c>
      <c r="G735" s="85">
        <v>675930</v>
      </c>
      <c r="H735" s="85">
        <v>1386638237</v>
      </c>
      <c r="I735" s="86" t="s">
        <v>67</v>
      </c>
      <c r="J735" s="85">
        <v>1030429</v>
      </c>
      <c r="K735" s="86" t="s">
        <v>87</v>
      </c>
      <c r="L735" s="86" t="s">
        <v>88</v>
      </c>
      <c r="M735" s="87">
        <v>17960</v>
      </c>
      <c r="N735" s="87">
        <v>31860</v>
      </c>
      <c r="O735" s="102">
        <f t="shared" si="144"/>
        <v>0.56371625863151287</v>
      </c>
      <c r="P735" s="91">
        <f t="shared" si="133"/>
        <v>17960</v>
      </c>
      <c r="Q735" s="92">
        <f t="shared" si="134"/>
        <v>1.3203470697488642E-3</v>
      </c>
      <c r="R735" s="93">
        <f t="shared" si="135"/>
        <v>1.0415052643704572E-3</v>
      </c>
      <c r="S735" s="94">
        <f t="shared" si="136"/>
        <v>627704.88</v>
      </c>
      <c r="T735" s="95">
        <f t="shared" si="137"/>
        <v>170271.95</v>
      </c>
      <c r="U735" s="95">
        <f t="shared" si="138"/>
        <v>255407.92</v>
      </c>
      <c r="V735" s="95">
        <f t="shared" si="139"/>
        <v>232381.08</v>
      </c>
      <c r="W735" s="96">
        <f t="shared" si="140"/>
        <v>1285765.83</v>
      </c>
      <c r="X735" s="88"/>
      <c r="Y735" s="97">
        <f t="shared" si="141"/>
        <v>308146.03000000003</v>
      </c>
      <c r="Z735" s="97">
        <f t="shared" si="142"/>
        <v>308146.03000000003</v>
      </c>
      <c r="AA735" s="97">
        <f t="shared" si="143"/>
        <v>616292.06000000006</v>
      </c>
    </row>
    <row r="736" spans="1:27" s="18" customFormat="1" ht="26.1" customHeight="1" x14ac:dyDescent="0.2">
      <c r="A736" s="85">
        <v>101351</v>
      </c>
      <c r="B736" s="85" t="s">
        <v>1309</v>
      </c>
      <c r="C736" s="85" t="s">
        <v>1310</v>
      </c>
      <c r="D736" s="85" t="s">
        <v>65</v>
      </c>
      <c r="E736" s="85" t="s">
        <v>1311</v>
      </c>
      <c r="F736" s="85" t="s">
        <v>80</v>
      </c>
      <c r="G736" s="85">
        <v>676175</v>
      </c>
      <c r="H736" s="85">
        <v>1811051964</v>
      </c>
      <c r="I736" s="86" t="s">
        <v>67</v>
      </c>
      <c r="J736" s="85">
        <v>1004526</v>
      </c>
      <c r="K736" s="86" t="s">
        <v>87</v>
      </c>
      <c r="L736" s="86" t="s">
        <v>88</v>
      </c>
      <c r="M736" s="87">
        <v>14766</v>
      </c>
      <c r="N736" s="87">
        <v>22584</v>
      </c>
      <c r="O736" s="102">
        <f t="shared" si="144"/>
        <v>0.6538257173219979</v>
      </c>
      <c r="P736" s="91">
        <f t="shared" si="133"/>
        <v>14765.999999999998</v>
      </c>
      <c r="Q736" s="92">
        <f t="shared" si="134"/>
        <v>1.0855370173670227E-3</v>
      </c>
      <c r="R736" s="93">
        <f t="shared" si="135"/>
        <v>8.5628433929254839E-4</v>
      </c>
      <c r="S736" s="94">
        <f t="shared" si="136"/>
        <v>516074.07</v>
      </c>
      <c r="T736" s="95">
        <f t="shared" si="137"/>
        <v>139990.84</v>
      </c>
      <c r="U736" s="95">
        <f t="shared" si="138"/>
        <v>209986.27</v>
      </c>
      <c r="V736" s="95">
        <f t="shared" si="139"/>
        <v>191054.52</v>
      </c>
      <c r="W736" s="96">
        <f t="shared" si="140"/>
        <v>1057105.7</v>
      </c>
      <c r="X736" s="88"/>
      <c r="Y736" s="97">
        <f t="shared" si="141"/>
        <v>253345.45</v>
      </c>
      <c r="Z736" s="97">
        <f t="shared" si="142"/>
        <v>253345.45</v>
      </c>
      <c r="AA736" s="97">
        <f t="shared" si="143"/>
        <v>506690.9</v>
      </c>
    </row>
    <row r="737" spans="1:27" s="18" customFormat="1" ht="26.1" customHeight="1" x14ac:dyDescent="0.2">
      <c r="A737" s="85">
        <v>101364</v>
      </c>
      <c r="B737" s="85" t="s">
        <v>1312</v>
      </c>
      <c r="C737" s="85" t="s">
        <v>1173</v>
      </c>
      <c r="D737" s="85" t="s">
        <v>65</v>
      </c>
      <c r="E737" s="85" t="s">
        <v>86</v>
      </c>
      <c r="F737" s="85" t="s">
        <v>86</v>
      </c>
      <c r="G737" s="85">
        <v>675968</v>
      </c>
      <c r="H737" s="85">
        <v>7460021649</v>
      </c>
      <c r="I737" s="86" t="s">
        <v>67</v>
      </c>
      <c r="J737" s="85">
        <v>1027493</v>
      </c>
      <c r="K737" s="86" t="s">
        <v>72</v>
      </c>
      <c r="L737" s="86" t="s">
        <v>73</v>
      </c>
      <c r="M737" s="87">
        <v>25051</v>
      </c>
      <c r="N737" s="87">
        <v>40590</v>
      </c>
      <c r="O737" s="102">
        <f t="shared" si="144"/>
        <v>0.61717171717171715</v>
      </c>
      <c r="P737" s="91">
        <f t="shared" si="133"/>
        <v>25051</v>
      </c>
      <c r="Q737" s="92">
        <f t="shared" si="134"/>
        <v>1.8416489111513807E-3</v>
      </c>
      <c r="R737" s="93">
        <f t="shared" si="135"/>
        <v>1.4527142749300847E-3</v>
      </c>
      <c r="S737" s="94">
        <f t="shared" si="136"/>
        <v>875536.47</v>
      </c>
      <c r="T737" s="95">
        <f t="shared" si="137"/>
        <v>237499.03</v>
      </c>
      <c r="U737" s="95">
        <f t="shared" si="138"/>
        <v>356248.54</v>
      </c>
      <c r="V737" s="95">
        <f t="shared" si="139"/>
        <v>324130.21000000002</v>
      </c>
      <c r="W737" s="96">
        <f t="shared" si="140"/>
        <v>1793414.25</v>
      </c>
      <c r="X737" s="88"/>
      <c r="Y737" s="97">
        <f t="shared" si="141"/>
        <v>429808.81</v>
      </c>
      <c r="Z737" s="97">
        <f t="shared" si="142"/>
        <v>429808.81</v>
      </c>
      <c r="AA737" s="97">
        <f t="shared" si="143"/>
        <v>859617.62</v>
      </c>
    </row>
    <row r="738" spans="1:27" s="18" customFormat="1" ht="26.1" customHeight="1" x14ac:dyDescent="0.2">
      <c r="A738" s="85">
        <v>101371</v>
      </c>
      <c r="B738" s="85" t="s">
        <v>1313</v>
      </c>
      <c r="C738" s="85" t="s">
        <v>1314</v>
      </c>
      <c r="D738" s="85" t="s">
        <v>106</v>
      </c>
      <c r="E738" s="85" t="s">
        <v>427</v>
      </c>
      <c r="F738" s="85" t="s">
        <v>100</v>
      </c>
      <c r="G738" s="85">
        <v>675960</v>
      </c>
      <c r="H738" s="85">
        <v>1578518924</v>
      </c>
      <c r="I738" s="86" t="s">
        <v>67</v>
      </c>
      <c r="J738" s="85">
        <v>1014208</v>
      </c>
      <c r="K738" s="86" t="s">
        <v>68</v>
      </c>
      <c r="L738" s="86" t="s">
        <v>69</v>
      </c>
      <c r="M738" s="87">
        <v>21736</v>
      </c>
      <c r="N738" s="87">
        <v>32359</v>
      </c>
      <c r="O738" s="102">
        <f t="shared" si="144"/>
        <v>0.67171420624864797</v>
      </c>
      <c r="P738" s="91">
        <f t="shared" si="133"/>
        <v>21736</v>
      </c>
      <c r="Q738" s="92">
        <f t="shared" si="134"/>
        <v>0</v>
      </c>
      <c r="R738" s="93">
        <f t="shared" si="135"/>
        <v>1.2604765270799697E-3</v>
      </c>
      <c r="S738" s="94">
        <f t="shared" si="136"/>
        <v>0</v>
      </c>
      <c r="T738" s="95">
        <f t="shared" si="137"/>
        <v>206070.77</v>
      </c>
      <c r="U738" s="95">
        <f t="shared" si="138"/>
        <v>309106.15000000002</v>
      </c>
      <c r="V738" s="95">
        <f t="shared" si="139"/>
        <v>0</v>
      </c>
      <c r="W738" s="96">
        <f t="shared" si="140"/>
        <v>515176.92000000004</v>
      </c>
      <c r="X738" s="88"/>
      <c r="Y738" s="97">
        <f t="shared" si="141"/>
        <v>0</v>
      </c>
      <c r="Z738" s="97">
        <f t="shared" si="142"/>
        <v>0</v>
      </c>
      <c r="AA738" s="97">
        <f t="shared" si="143"/>
        <v>0</v>
      </c>
    </row>
    <row r="739" spans="1:27" s="18" customFormat="1" ht="26.1" customHeight="1" x14ac:dyDescent="0.2">
      <c r="A739" s="85">
        <v>101456</v>
      </c>
      <c r="B739" s="85" t="s">
        <v>1315</v>
      </c>
      <c r="C739" s="85" t="s">
        <v>127</v>
      </c>
      <c r="D739" s="85" t="s">
        <v>65</v>
      </c>
      <c r="E739" s="85" t="s">
        <v>420</v>
      </c>
      <c r="F739" s="85" t="s">
        <v>66</v>
      </c>
      <c r="G739" s="85">
        <v>675969</v>
      </c>
      <c r="H739" s="85">
        <v>7417440892</v>
      </c>
      <c r="I739" s="86" t="s">
        <v>67</v>
      </c>
      <c r="J739" s="85">
        <v>1026689</v>
      </c>
      <c r="K739" s="86" t="s">
        <v>87</v>
      </c>
      <c r="L739" s="86" t="s">
        <v>88</v>
      </c>
      <c r="M739" s="87">
        <v>23989</v>
      </c>
      <c r="N739" s="87">
        <v>35186</v>
      </c>
      <c r="O739" s="102">
        <f t="shared" si="144"/>
        <v>0.68177684306258168</v>
      </c>
      <c r="P739" s="91">
        <f t="shared" si="133"/>
        <v>23989.000000000004</v>
      </c>
      <c r="Q739" s="92">
        <f t="shared" si="134"/>
        <v>1.7635749363143379E-3</v>
      </c>
      <c r="R739" s="93">
        <f t="shared" si="135"/>
        <v>1.3911286072930346E-3</v>
      </c>
      <c r="S739" s="94">
        <f t="shared" si="136"/>
        <v>838419.4</v>
      </c>
      <c r="T739" s="95">
        <f t="shared" si="137"/>
        <v>227430.61</v>
      </c>
      <c r="U739" s="95">
        <f t="shared" si="138"/>
        <v>341145.91</v>
      </c>
      <c r="V739" s="95">
        <f t="shared" si="139"/>
        <v>310389.19</v>
      </c>
      <c r="W739" s="96">
        <f t="shared" si="140"/>
        <v>1717385.1099999999</v>
      </c>
      <c r="X739" s="88"/>
      <c r="Y739" s="97">
        <f t="shared" si="141"/>
        <v>411587.7</v>
      </c>
      <c r="Z739" s="97">
        <f t="shared" si="142"/>
        <v>411587.7</v>
      </c>
      <c r="AA739" s="97">
        <f t="shared" si="143"/>
        <v>823175.4</v>
      </c>
    </row>
    <row r="740" spans="1:27" s="18" customFormat="1" ht="26.1" customHeight="1" x14ac:dyDescent="0.2">
      <c r="A740" s="85">
        <v>101460</v>
      </c>
      <c r="B740" s="85" t="s">
        <v>1316</v>
      </c>
      <c r="C740" s="85" t="s">
        <v>90</v>
      </c>
      <c r="D740" s="85" t="s">
        <v>65</v>
      </c>
      <c r="E740" s="85" t="s">
        <v>66</v>
      </c>
      <c r="F740" s="85" t="s">
        <v>66</v>
      </c>
      <c r="G740" s="85">
        <v>675967</v>
      </c>
      <c r="H740" s="85">
        <v>1982698742</v>
      </c>
      <c r="I740" s="86" t="s">
        <v>67</v>
      </c>
      <c r="J740" s="85">
        <v>1030483</v>
      </c>
      <c r="K740" s="86" t="s">
        <v>87</v>
      </c>
      <c r="L740" s="86" t="s">
        <v>88</v>
      </c>
      <c r="M740" s="87">
        <v>15230</v>
      </c>
      <c r="N740" s="87">
        <v>26912</v>
      </c>
      <c r="O740" s="102">
        <f t="shared" si="144"/>
        <v>0.5659185493460166</v>
      </c>
      <c r="P740" s="91">
        <f t="shared" si="133"/>
        <v>15230</v>
      </c>
      <c r="Q740" s="92">
        <f t="shared" si="134"/>
        <v>1.1196484338683297E-3</v>
      </c>
      <c r="R740" s="93">
        <f t="shared" si="135"/>
        <v>8.8319182496448016E-4</v>
      </c>
      <c r="S740" s="94">
        <f t="shared" si="136"/>
        <v>532290.93999999994</v>
      </c>
      <c r="T740" s="95">
        <f t="shared" si="137"/>
        <v>144389.85</v>
      </c>
      <c r="U740" s="95">
        <f t="shared" si="138"/>
        <v>216584.78</v>
      </c>
      <c r="V740" s="95">
        <f t="shared" si="139"/>
        <v>197058.12</v>
      </c>
      <c r="W740" s="96">
        <f t="shared" si="140"/>
        <v>1090323.69</v>
      </c>
      <c r="X740" s="88"/>
      <c r="Y740" s="97">
        <f t="shared" si="141"/>
        <v>261306.46</v>
      </c>
      <c r="Z740" s="97">
        <f t="shared" si="142"/>
        <v>261306.46</v>
      </c>
      <c r="AA740" s="97">
        <f t="shared" si="143"/>
        <v>522612.92</v>
      </c>
    </row>
    <row r="741" spans="1:27" s="18" customFormat="1" ht="26.1" customHeight="1" x14ac:dyDescent="0.2">
      <c r="A741" s="85">
        <v>101489</v>
      </c>
      <c r="B741" s="85" t="s">
        <v>1317</v>
      </c>
      <c r="C741" s="85" t="s">
        <v>146</v>
      </c>
      <c r="D741" s="85" t="s">
        <v>65</v>
      </c>
      <c r="E741" s="85" t="s">
        <v>76</v>
      </c>
      <c r="F741" s="85" t="s">
        <v>76</v>
      </c>
      <c r="G741" s="85">
        <v>675986</v>
      </c>
      <c r="H741" s="85">
        <v>1790767002</v>
      </c>
      <c r="I741" s="86" t="s">
        <v>67</v>
      </c>
      <c r="J741" s="85">
        <v>1028688</v>
      </c>
      <c r="K741" s="86" t="s">
        <v>68</v>
      </c>
      <c r="L741" s="86" t="s">
        <v>69</v>
      </c>
      <c r="M741" s="87">
        <v>21621</v>
      </c>
      <c r="N741" s="87">
        <v>29905</v>
      </c>
      <c r="O741" s="102">
        <f t="shared" si="144"/>
        <v>0.7229894666443738</v>
      </c>
      <c r="P741" s="91">
        <f t="shared" si="133"/>
        <v>21621</v>
      </c>
      <c r="Q741" s="92">
        <f t="shared" si="134"/>
        <v>1.5894890865835295E-3</v>
      </c>
      <c r="R741" s="93">
        <f t="shared" si="135"/>
        <v>1.2538076459328315E-3</v>
      </c>
      <c r="S741" s="94">
        <f t="shared" si="136"/>
        <v>755657.42</v>
      </c>
      <c r="T741" s="95">
        <f t="shared" si="137"/>
        <v>204980.5</v>
      </c>
      <c r="U741" s="95">
        <f t="shared" si="138"/>
        <v>307470.75</v>
      </c>
      <c r="V741" s="95">
        <f t="shared" si="139"/>
        <v>279750.08</v>
      </c>
      <c r="W741" s="96">
        <f t="shared" si="140"/>
        <v>1547858.75</v>
      </c>
      <c r="X741" s="88"/>
      <c r="Y741" s="97">
        <f t="shared" si="141"/>
        <v>370959.1</v>
      </c>
      <c r="Z741" s="97">
        <f t="shared" si="142"/>
        <v>370959.1</v>
      </c>
      <c r="AA741" s="97">
        <f t="shared" si="143"/>
        <v>741918.2</v>
      </c>
    </row>
    <row r="742" spans="1:27" s="18" customFormat="1" ht="26.1" customHeight="1" x14ac:dyDescent="0.2">
      <c r="A742" s="85">
        <v>101633</v>
      </c>
      <c r="B742" s="85" t="s">
        <v>1318</v>
      </c>
      <c r="C742" s="85" t="s">
        <v>146</v>
      </c>
      <c r="D742" s="85" t="s">
        <v>65</v>
      </c>
      <c r="E742" s="85" t="s">
        <v>76</v>
      </c>
      <c r="F742" s="85" t="s">
        <v>76</v>
      </c>
      <c r="G742" s="85">
        <v>675991</v>
      </c>
      <c r="H742" s="85">
        <v>1528040839</v>
      </c>
      <c r="I742" s="86" t="s">
        <v>67</v>
      </c>
      <c r="J742" s="85">
        <v>1028690</v>
      </c>
      <c r="K742" s="86" t="s">
        <v>68</v>
      </c>
      <c r="L742" s="86" t="s">
        <v>69</v>
      </c>
      <c r="M742" s="87">
        <v>17884</v>
      </c>
      <c r="N742" s="87">
        <v>31143</v>
      </c>
      <c r="O742" s="102">
        <f t="shared" si="144"/>
        <v>0.57425424654015345</v>
      </c>
      <c r="P742" s="91">
        <f t="shared" si="133"/>
        <v>17884</v>
      </c>
      <c r="Q742" s="92">
        <f t="shared" si="134"/>
        <v>1.3147598549770984E-3</v>
      </c>
      <c r="R742" s="93">
        <f t="shared" si="135"/>
        <v>1.0370980037862614E-3</v>
      </c>
      <c r="S742" s="94">
        <f t="shared" si="136"/>
        <v>625048.67000000004</v>
      </c>
      <c r="T742" s="95">
        <f t="shared" si="137"/>
        <v>169551.42</v>
      </c>
      <c r="U742" s="95">
        <f t="shared" si="138"/>
        <v>254327.13</v>
      </c>
      <c r="V742" s="95">
        <f t="shared" si="139"/>
        <v>231397.73</v>
      </c>
      <c r="W742" s="96">
        <f t="shared" si="140"/>
        <v>1280324.9500000002</v>
      </c>
      <c r="X742" s="88"/>
      <c r="Y742" s="97">
        <f t="shared" si="141"/>
        <v>306842.07</v>
      </c>
      <c r="Z742" s="97">
        <f t="shared" si="142"/>
        <v>306842.07</v>
      </c>
      <c r="AA742" s="97">
        <f t="shared" si="143"/>
        <v>613684.14</v>
      </c>
    </row>
    <row r="743" spans="1:27" s="18" customFormat="1" ht="26.1" customHeight="1" x14ac:dyDescent="0.2">
      <c r="A743" s="85">
        <v>101669</v>
      </c>
      <c r="B743" s="85" t="s">
        <v>1319</v>
      </c>
      <c r="C743" s="85" t="s">
        <v>71</v>
      </c>
      <c r="D743" s="85" t="s">
        <v>65</v>
      </c>
      <c r="E743" s="85" t="s">
        <v>86</v>
      </c>
      <c r="F743" s="85" t="s">
        <v>86</v>
      </c>
      <c r="G743" s="85">
        <v>676012</v>
      </c>
      <c r="H743" s="85">
        <v>1558829291</v>
      </c>
      <c r="I743" s="86" t="s">
        <v>67</v>
      </c>
      <c r="J743" s="85">
        <v>1030466</v>
      </c>
      <c r="K743" s="86" t="s">
        <v>72</v>
      </c>
      <c r="L743" s="86" t="s">
        <v>201</v>
      </c>
      <c r="M743" s="87">
        <v>5751</v>
      </c>
      <c r="N743" s="87">
        <v>7591</v>
      </c>
      <c r="O743" s="102">
        <f t="shared" si="144"/>
        <v>0.75760769332103806</v>
      </c>
      <c r="P743" s="91">
        <f t="shared" si="133"/>
        <v>23323.5</v>
      </c>
      <c r="Q743" s="92">
        <f t="shared" si="134"/>
        <v>1.7146500490694673E-3</v>
      </c>
      <c r="R743" s="93">
        <f t="shared" si="135"/>
        <v>1.3525360820458997E-3</v>
      </c>
      <c r="S743" s="94">
        <f t="shared" si="136"/>
        <v>815160.07</v>
      </c>
      <c r="T743" s="95">
        <f t="shared" si="137"/>
        <v>221121.25</v>
      </c>
      <c r="U743" s="95">
        <f t="shared" si="138"/>
        <v>331681.88</v>
      </c>
      <c r="V743" s="95">
        <f t="shared" si="139"/>
        <v>301778.40999999997</v>
      </c>
      <c r="W743" s="96">
        <f t="shared" si="140"/>
        <v>1669741.6099999999</v>
      </c>
      <c r="X743" s="88"/>
      <c r="Y743" s="97">
        <f t="shared" si="141"/>
        <v>400169.49</v>
      </c>
      <c r="Z743" s="97">
        <f t="shared" si="142"/>
        <v>400169.49</v>
      </c>
      <c r="AA743" s="97">
        <f t="shared" si="143"/>
        <v>800338.98</v>
      </c>
    </row>
    <row r="744" spans="1:27" s="18" customFormat="1" ht="26.1" customHeight="1" x14ac:dyDescent="0.2">
      <c r="A744" s="85">
        <v>101682</v>
      </c>
      <c r="B744" s="85" t="s">
        <v>1320</v>
      </c>
      <c r="C744" s="85" t="s">
        <v>1321</v>
      </c>
      <c r="D744" s="85" t="s">
        <v>106</v>
      </c>
      <c r="E744" s="85" t="s">
        <v>321</v>
      </c>
      <c r="F744" s="85" t="s">
        <v>103</v>
      </c>
      <c r="G744" s="85">
        <v>675995</v>
      </c>
      <c r="H744" s="85">
        <v>1932344769</v>
      </c>
      <c r="I744" s="86" t="s">
        <v>67</v>
      </c>
      <c r="J744" s="85">
        <v>1016967</v>
      </c>
      <c r="K744" s="86" t="s">
        <v>72</v>
      </c>
      <c r="L744" s="86" t="s">
        <v>73</v>
      </c>
      <c r="M744" s="87">
        <v>25251</v>
      </c>
      <c r="N744" s="87">
        <v>33182</v>
      </c>
      <c r="O744" s="102">
        <f t="shared" si="144"/>
        <v>0.76098487131577364</v>
      </c>
      <c r="P744" s="91">
        <f t="shared" si="133"/>
        <v>25251</v>
      </c>
      <c r="Q744" s="92">
        <f t="shared" si="134"/>
        <v>0</v>
      </c>
      <c r="R744" s="93">
        <f t="shared" si="135"/>
        <v>1.4643123290990208E-3</v>
      </c>
      <c r="S744" s="94">
        <f t="shared" si="136"/>
        <v>0</v>
      </c>
      <c r="T744" s="95">
        <f t="shared" si="137"/>
        <v>239395.15</v>
      </c>
      <c r="U744" s="95">
        <f t="shared" si="138"/>
        <v>359092.73</v>
      </c>
      <c r="V744" s="95">
        <f t="shared" si="139"/>
        <v>0</v>
      </c>
      <c r="W744" s="96">
        <f t="shared" si="140"/>
        <v>598487.88</v>
      </c>
      <c r="X744" s="88"/>
      <c r="Y744" s="97">
        <f t="shared" si="141"/>
        <v>0</v>
      </c>
      <c r="Z744" s="97">
        <f t="shared" si="142"/>
        <v>0</v>
      </c>
      <c r="AA744" s="97">
        <f t="shared" si="143"/>
        <v>0</v>
      </c>
    </row>
    <row r="745" spans="1:27" s="18" customFormat="1" ht="26.1" customHeight="1" x14ac:dyDescent="0.2">
      <c r="A745" s="85">
        <v>101740</v>
      </c>
      <c r="B745" s="85" t="s">
        <v>1322</v>
      </c>
      <c r="C745" s="85" t="s">
        <v>119</v>
      </c>
      <c r="D745" s="85" t="s">
        <v>65</v>
      </c>
      <c r="E745" s="85" t="s">
        <v>120</v>
      </c>
      <c r="F745" s="85" t="s">
        <v>92</v>
      </c>
      <c r="G745" s="85">
        <v>676211</v>
      </c>
      <c r="H745" s="85">
        <v>1043750854</v>
      </c>
      <c r="I745" s="86" t="s">
        <v>67</v>
      </c>
      <c r="J745" s="85">
        <v>1028845</v>
      </c>
      <c r="K745" s="86" t="s">
        <v>68</v>
      </c>
      <c r="L745" s="86" t="s">
        <v>69</v>
      </c>
      <c r="M745" s="87">
        <v>19055</v>
      </c>
      <c r="N745" s="87">
        <v>36496</v>
      </c>
      <c r="O745" s="102">
        <f t="shared" si="144"/>
        <v>0.52211201227531789</v>
      </c>
      <c r="P745" s="91">
        <f t="shared" si="133"/>
        <v>19055</v>
      </c>
      <c r="Q745" s="92">
        <f t="shared" si="134"/>
        <v>1.400847072052595E-3</v>
      </c>
      <c r="R745" s="93">
        <f t="shared" si="135"/>
        <v>1.1050046109453821E-3</v>
      </c>
      <c r="S745" s="94">
        <f t="shared" si="136"/>
        <v>665975.31000000006</v>
      </c>
      <c r="T745" s="95">
        <f t="shared" si="137"/>
        <v>180653.23</v>
      </c>
      <c r="U745" s="95">
        <f t="shared" si="138"/>
        <v>270979.84000000003</v>
      </c>
      <c r="V745" s="95">
        <f t="shared" si="139"/>
        <v>246549.08</v>
      </c>
      <c r="W745" s="96">
        <f t="shared" si="140"/>
        <v>1364157.4600000002</v>
      </c>
      <c r="X745" s="88"/>
      <c r="Y745" s="97">
        <f t="shared" si="141"/>
        <v>326933.33</v>
      </c>
      <c r="Z745" s="97">
        <f t="shared" si="142"/>
        <v>326933.33</v>
      </c>
      <c r="AA745" s="97">
        <f t="shared" si="143"/>
        <v>653866.66</v>
      </c>
    </row>
    <row r="746" spans="1:27" s="18" customFormat="1" ht="26.1" customHeight="1" x14ac:dyDescent="0.2">
      <c r="A746" s="85">
        <v>101864</v>
      </c>
      <c r="B746" s="85" t="s">
        <v>1323</v>
      </c>
      <c r="C746" s="85" t="s">
        <v>1324</v>
      </c>
      <c r="D746" s="85" t="s">
        <v>106</v>
      </c>
      <c r="E746" s="85" t="s">
        <v>834</v>
      </c>
      <c r="F746" s="85" t="s">
        <v>92</v>
      </c>
      <c r="G746" s="85">
        <v>676019</v>
      </c>
      <c r="H746" s="85">
        <v>1295377067</v>
      </c>
      <c r="I746" s="86" t="s">
        <v>67</v>
      </c>
      <c r="J746" s="85">
        <v>1030752</v>
      </c>
      <c r="K746" s="86" t="s">
        <v>690</v>
      </c>
      <c r="L746" s="86" t="s">
        <v>69</v>
      </c>
      <c r="M746" s="87">
        <v>16961</v>
      </c>
      <c r="N746" s="87">
        <v>24085</v>
      </c>
      <c r="O746" s="102">
        <f t="shared" si="144"/>
        <v>0.70421424122898069</v>
      </c>
      <c r="P746" s="91">
        <f t="shared" si="133"/>
        <v>22594.032846715327</v>
      </c>
      <c r="Q746" s="92">
        <f t="shared" si="134"/>
        <v>0</v>
      </c>
      <c r="R746" s="93">
        <f t="shared" si="135"/>
        <v>1.3102340842546236E-3</v>
      </c>
      <c r="S746" s="94">
        <f t="shared" si="136"/>
        <v>0</v>
      </c>
      <c r="T746" s="95">
        <f t="shared" si="137"/>
        <v>214205.45</v>
      </c>
      <c r="U746" s="95">
        <f t="shared" si="138"/>
        <v>321308.18</v>
      </c>
      <c r="V746" s="95">
        <f t="shared" si="139"/>
        <v>0</v>
      </c>
      <c r="W746" s="96">
        <f t="shared" si="140"/>
        <v>535513.63</v>
      </c>
      <c r="X746" s="88"/>
      <c r="Y746" s="97">
        <f t="shared" si="141"/>
        <v>0</v>
      </c>
      <c r="Z746" s="97">
        <f t="shared" si="142"/>
        <v>0</v>
      </c>
      <c r="AA746" s="97">
        <f t="shared" si="143"/>
        <v>0</v>
      </c>
    </row>
    <row r="747" spans="1:27" s="18" customFormat="1" ht="26.1" customHeight="1" x14ac:dyDescent="0.2">
      <c r="A747" s="85">
        <v>101884</v>
      </c>
      <c r="B747" s="85" t="s">
        <v>1325</v>
      </c>
      <c r="C747" s="85" t="s">
        <v>124</v>
      </c>
      <c r="D747" s="85" t="s">
        <v>65</v>
      </c>
      <c r="E747" s="85" t="s">
        <v>103</v>
      </c>
      <c r="F747" s="85" t="s">
        <v>103</v>
      </c>
      <c r="G747" s="85">
        <v>676023</v>
      </c>
      <c r="H747" s="85">
        <v>1649824343</v>
      </c>
      <c r="I747" s="86" t="s">
        <v>81</v>
      </c>
      <c r="J747" s="85">
        <v>1012471</v>
      </c>
      <c r="K747" s="86">
        <v>43709</v>
      </c>
      <c r="L747" s="86">
        <v>43769</v>
      </c>
      <c r="M747" s="87">
        <v>5053</v>
      </c>
      <c r="N747" s="87">
        <v>8295</v>
      </c>
      <c r="O747" s="102">
        <f t="shared" si="144"/>
        <v>0.60916214587100659</v>
      </c>
      <c r="P747" s="91">
        <f t="shared" si="133"/>
        <v>30739.083333333336</v>
      </c>
      <c r="Q747" s="92">
        <f t="shared" si="134"/>
        <v>2.2598139535597336E-3</v>
      </c>
      <c r="R747" s="93">
        <f t="shared" si="135"/>
        <v>1.7825677680171966E-3</v>
      </c>
      <c r="S747" s="94">
        <f t="shared" si="136"/>
        <v>1074335.8899999999</v>
      </c>
      <c r="T747" s="95">
        <f t="shared" si="137"/>
        <v>291425.59000000003</v>
      </c>
      <c r="U747" s="95">
        <f t="shared" si="138"/>
        <v>437138.38</v>
      </c>
      <c r="V747" s="95">
        <f t="shared" si="139"/>
        <v>397727.26</v>
      </c>
      <c r="W747" s="96">
        <f t="shared" si="140"/>
        <v>2200627.12</v>
      </c>
      <c r="X747" s="88"/>
      <c r="Y747" s="97">
        <f t="shared" si="141"/>
        <v>527401.26</v>
      </c>
      <c r="Z747" s="97">
        <f t="shared" si="142"/>
        <v>527401.26</v>
      </c>
      <c r="AA747" s="97">
        <f t="shared" si="143"/>
        <v>1054802.52</v>
      </c>
    </row>
    <row r="748" spans="1:27" s="18" customFormat="1" ht="26.1" customHeight="1" x14ac:dyDescent="0.2">
      <c r="A748" s="85">
        <v>102004</v>
      </c>
      <c r="B748" s="85" t="s">
        <v>1326</v>
      </c>
      <c r="C748" s="85" t="s">
        <v>1327</v>
      </c>
      <c r="D748" s="85" t="s">
        <v>106</v>
      </c>
      <c r="E748" s="85" t="s">
        <v>321</v>
      </c>
      <c r="F748" s="85" t="s">
        <v>103</v>
      </c>
      <c r="G748" s="85">
        <v>676036</v>
      </c>
      <c r="H748" s="85">
        <v>2717752963</v>
      </c>
      <c r="I748" s="86" t="s">
        <v>67</v>
      </c>
      <c r="J748" s="85">
        <v>1018129</v>
      </c>
      <c r="K748" s="86" t="s">
        <v>72</v>
      </c>
      <c r="L748" s="86" t="s">
        <v>73</v>
      </c>
      <c r="M748" s="87">
        <v>20179</v>
      </c>
      <c r="N748" s="87">
        <v>29381</v>
      </c>
      <c r="O748" s="102">
        <f t="shared" si="144"/>
        <v>0.68680439739968002</v>
      </c>
      <c r="P748" s="91">
        <f t="shared" si="133"/>
        <v>20179</v>
      </c>
      <c r="Q748" s="92">
        <f t="shared" si="134"/>
        <v>0</v>
      </c>
      <c r="R748" s="93">
        <f t="shared" si="135"/>
        <v>1.1701856753748025E-3</v>
      </c>
      <c r="S748" s="94">
        <f t="shared" si="136"/>
        <v>0</v>
      </c>
      <c r="T748" s="95">
        <f t="shared" si="137"/>
        <v>191309.44</v>
      </c>
      <c r="U748" s="95">
        <f t="shared" si="138"/>
        <v>286964.17</v>
      </c>
      <c r="V748" s="95">
        <f t="shared" si="139"/>
        <v>0</v>
      </c>
      <c r="W748" s="96">
        <f t="shared" si="140"/>
        <v>478273.61</v>
      </c>
      <c r="X748" s="88"/>
      <c r="Y748" s="97">
        <f t="shared" si="141"/>
        <v>0</v>
      </c>
      <c r="Z748" s="97">
        <f t="shared" si="142"/>
        <v>0</v>
      </c>
      <c r="AA748" s="97">
        <f t="shared" si="143"/>
        <v>0</v>
      </c>
    </row>
    <row r="749" spans="1:27" s="18" customFormat="1" ht="26.1" customHeight="1" x14ac:dyDescent="0.2">
      <c r="A749" s="85">
        <v>102010</v>
      </c>
      <c r="B749" s="85" t="s">
        <v>1328</v>
      </c>
      <c r="C749" s="85" t="s">
        <v>194</v>
      </c>
      <c r="D749" s="85" t="s">
        <v>65</v>
      </c>
      <c r="E749" s="85" t="s">
        <v>195</v>
      </c>
      <c r="F749" s="85" t="s">
        <v>195</v>
      </c>
      <c r="G749" s="85">
        <v>676037</v>
      </c>
      <c r="H749" s="85">
        <v>1790749067</v>
      </c>
      <c r="I749" s="86" t="s">
        <v>67</v>
      </c>
      <c r="J749" s="85">
        <v>1028698</v>
      </c>
      <c r="K749" s="86" t="s">
        <v>87</v>
      </c>
      <c r="L749" s="86" t="s">
        <v>88</v>
      </c>
      <c r="M749" s="87">
        <v>25666</v>
      </c>
      <c r="N749" s="87">
        <v>40050</v>
      </c>
      <c r="O749" s="102">
        <f t="shared" si="144"/>
        <v>0.64084893882646687</v>
      </c>
      <c r="P749" s="91">
        <f t="shared" si="133"/>
        <v>25665.999999999996</v>
      </c>
      <c r="Q749" s="92">
        <f t="shared" si="134"/>
        <v>1.8868612412123798E-3</v>
      </c>
      <c r="R749" s="93">
        <f t="shared" si="135"/>
        <v>1.4883782914995628E-3</v>
      </c>
      <c r="S749" s="94">
        <f t="shared" si="136"/>
        <v>897030.82</v>
      </c>
      <c r="T749" s="95">
        <f t="shared" si="137"/>
        <v>243329.61</v>
      </c>
      <c r="U749" s="95">
        <f t="shared" si="138"/>
        <v>364994.41</v>
      </c>
      <c r="V749" s="95">
        <f t="shared" si="139"/>
        <v>332087.58</v>
      </c>
      <c r="W749" s="96">
        <f t="shared" si="140"/>
        <v>1837442.42</v>
      </c>
      <c r="X749" s="88"/>
      <c r="Y749" s="97">
        <f t="shared" si="141"/>
        <v>440360.58</v>
      </c>
      <c r="Z749" s="97">
        <f t="shared" si="142"/>
        <v>440360.58</v>
      </c>
      <c r="AA749" s="97">
        <f t="shared" si="143"/>
        <v>880721.16</v>
      </c>
    </row>
    <row r="750" spans="1:27" s="18" customFormat="1" ht="26.1" customHeight="1" x14ac:dyDescent="0.2">
      <c r="A750" s="85">
        <v>102085</v>
      </c>
      <c r="B750" s="85" t="s">
        <v>1329</v>
      </c>
      <c r="C750" s="85" t="s">
        <v>1330</v>
      </c>
      <c r="D750" s="85" t="s">
        <v>106</v>
      </c>
      <c r="E750" s="85" t="s">
        <v>66</v>
      </c>
      <c r="F750" s="85" t="s">
        <v>66</v>
      </c>
      <c r="G750" s="85">
        <v>676039</v>
      </c>
      <c r="H750" s="85">
        <v>2717751379</v>
      </c>
      <c r="I750" s="86" t="s">
        <v>67</v>
      </c>
      <c r="J750" s="85">
        <v>1018130</v>
      </c>
      <c r="K750" s="86" t="s">
        <v>72</v>
      </c>
      <c r="L750" s="86" t="s">
        <v>73</v>
      </c>
      <c r="M750" s="87">
        <v>16472</v>
      </c>
      <c r="N750" s="87">
        <v>22432</v>
      </c>
      <c r="O750" s="102">
        <f t="shared" si="144"/>
        <v>0.73430813124108418</v>
      </c>
      <c r="P750" s="91">
        <f t="shared" si="133"/>
        <v>16472</v>
      </c>
      <c r="Q750" s="92">
        <f t="shared" si="134"/>
        <v>0</v>
      </c>
      <c r="R750" s="93">
        <f t="shared" si="135"/>
        <v>9.5521574135357297E-4</v>
      </c>
      <c r="S750" s="94">
        <f t="shared" si="136"/>
        <v>0</v>
      </c>
      <c r="T750" s="95">
        <f t="shared" si="137"/>
        <v>156164.78</v>
      </c>
      <c r="U750" s="95">
        <f t="shared" si="138"/>
        <v>234247.17</v>
      </c>
      <c r="V750" s="95">
        <f t="shared" si="139"/>
        <v>0</v>
      </c>
      <c r="W750" s="96">
        <f t="shared" si="140"/>
        <v>390411.95</v>
      </c>
      <c r="X750" s="88"/>
      <c r="Y750" s="97">
        <f t="shared" si="141"/>
        <v>0</v>
      </c>
      <c r="Z750" s="97">
        <f t="shared" si="142"/>
        <v>0</v>
      </c>
      <c r="AA750" s="97">
        <f t="shared" si="143"/>
        <v>0</v>
      </c>
    </row>
    <row r="751" spans="1:27" s="18" customFormat="1" ht="26.1" customHeight="1" x14ac:dyDescent="0.2">
      <c r="A751" s="85">
        <v>102161</v>
      </c>
      <c r="B751" s="85" t="s">
        <v>1331</v>
      </c>
      <c r="C751" s="85" t="s">
        <v>75</v>
      </c>
      <c r="D751" s="85" t="s">
        <v>65</v>
      </c>
      <c r="E751" s="85" t="s">
        <v>76</v>
      </c>
      <c r="F751" s="85" t="s">
        <v>76</v>
      </c>
      <c r="G751" s="85">
        <v>676050</v>
      </c>
      <c r="H751" s="85">
        <v>1548721392</v>
      </c>
      <c r="I751" s="86" t="s">
        <v>67</v>
      </c>
      <c r="J751" s="85">
        <v>1030527</v>
      </c>
      <c r="K751" s="86" t="s">
        <v>72</v>
      </c>
      <c r="L751" s="86" t="s">
        <v>73</v>
      </c>
      <c r="M751" s="87">
        <v>18824</v>
      </c>
      <c r="N751" s="87">
        <v>31824</v>
      </c>
      <c r="O751" s="102">
        <f t="shared" si="144"/>
        <v>0.59150326797385622</v>
      </c>
      <c r="P751" s="91">
        <f t="shared" si="133"/>
        <v>18824</v>
      </c>
      <c r="Q751" s="92">
        <f t="shared" si="134"/>
        <v>1.3838648797857805E-3</v>
      </c>
      <c r="R751" s="93">
        <f t="shared" si="135"/>
        <v>1.091608858380261E-3</v>
      </c>
      <c r="S751" s="94">
        <f t="shared" si="136"/>
        <v>657901.81999999995</v>
      </c>
      <c r="T751" s="95">
        <f t="shared" si="137"/>
        <v>178463.2</v>
      </c>
      <c r="U751" s="95">
        <f t="shared" si="138"/>
        <v>267694.8</v>
      </c>
      <c r="V751" s="95">
        <f t="shared" si="139"/>
        <v>243560.22</v>
      </c>
      <c r="W751" s="96">
        <f t="shared" si="140"/>
        <v>1347620.04</v>
      </c>
      <c r="X751" s="88"/>
      <c r="Y751" s="97">
        <f t="shared" si="141"/>
        <v>322969.98</v>
      </c>
      <c r="Z751" s="97">
        <f t="shared" si="142"/>
        <v>322969.98</v>
      </c>
      <c r="AA751" s="97">
        <f t="shared" si="143"/>
        <v>645939.96</v>
      </c>
    </row>
    <row r="752" spans="1:27" s="18" customFormat="1" ht="26.1" customHeight="1" x14ac:dyDescent="0.2">
      <c r="A752" s="85">
        <v>102294</v>
      </c>
      <c r="B752" s="85" t="s">
        <v>1332</v>
      </c>
      <c r="C752" s="85" t="s">
        <v>146</v>
      </c>
      <c r="D752" s="85" t="s">
        <v>65</v>
      </c>
      <c r="E752" s="85" t="s">
        <v>76</v>
      </c>
      <c r="F752" s="85" t="s">
        <v>76</v>
      </c>
      <c r="G752" s="85">
        <v>676059</v>
      </c>
      <c r="H752" s="85">
        <v>1972585289</v>
      </c>
      <c r="I752" s="86" t="s">
        <v>81</v>
      </c>
      <c r="J752" s="85">
        <v>1028706</v>
      </c>
      <c r="K752" s="86" t="s">
        <v>68</v>
      </c>
      <c r="L752" s="86" t="s">
        <v>69</v>
      </c>
      <c r="M752" s="87">
        <v>26241</v>
      </c>
      <c r="N752" s="87">
        <v>35178</v>
      </c>
      <c r="O752" s="102">
        <f t="shared" si="144"/>
        <v>0.74594917277844108</v>
      </c>
      <c r="P752" s="91">
        <f t="shared" si="133"/>
        <v>26241.000000000004</v>
      </c>
      <c r="Q752" s="92">
        <f t="shared" si="134"/>
        <v>1.9291329319198189E-3</v>
      </c>
      <c r="R752" s="93">
        <f t="shared" si="135"/>
        <v>1.5217226972352544E-3</v>
      </c>
      <c r="S752" s="94">
        <f t="shared" si="136"/>
        <v>917127.16</v>
      </c>
      <c r="T752" s="95">
        <f t="shared" si="137"/>
        <v>248780.97</v>
      </c>
      <c r="U752" s="95">
        <f t="shared" si="138"/>
        <v>373171.45</v>
      </c>
      <c r="V752" s="95">
        <f t="shared" si="139"/>
        <v>339527.4</v>
      </c>
      <c r="W752" s="96">
        <f t="shared" si="140"/>
        <v>1878606.98</v>
      </c>
      <c r="X752" s="88"/>
      <c r="Y752" s="97">
        <f t="shared" si="141"/>
        <v>450226.06</v>
      </c>
      <c r="Z752" s="97">
        <f t="shared" si="142"/>
        <v>450226.06</v>
      </c>
      <c r="AA752" s="97">
        <f t="shared" si="143"/>
        <v>900452.12</v>
      </c>
    </row>
    <row r="753" spans="1:27" s="18" customFormat="1" ht="26.1" customHeight="1" x14ac:dyDescent="0.2">
      <c r="A753" s="85">
        <v>102369</v>
      </c>
      <c r="B753" s="85" t="s">
        <v>1333</v>
      </c>
      <c r="C753" s="85" t="s">
        <v>239</v>
      </c>
      <c r="D753" s="85" t="s">
        <v>65</v>
      </c>
      <c r="E753" s="85" t="s">
        <v>76</v>
      </c>
      <c r="F753" s="85" t="s">
        <v>76</v>
      </c>
      <c r="G753" s="85">
        <v>676081</v>
      </c>
      <c r="H753" s="85">
        <v>1891156733</v>
      </c>
      <c r="I753" s="86" t="s">
        <v>67</v>
      </c>
      <c r="J753" s="85">
        <v>1028861</v>
      </c>
      <c r="K753" s="86" t="s">
        <v>87</v>
      </c>
      <c r="L753" s="86" t="s">
        <v>88</v>
      </c>
      <c r="M753" s="87">
        <v>19550</v>
      </c>
      <c r="N753" s="87">
        <v>33135</v>
      </c>
      <c r="O753" s="102">
        <f t="shared" si="144"/>
        <v>0.59001056284895126</v>
      </c>
      <c r="P753" s="91">
        <f t="shared" si="133"/>
        <v>19550</v>
      </c>
      <c r="Q753" s="92">
        <f t="shared" si="134"/>
        <v>1.4372374840529117E-3</v>
      </c>
      <c r="R753" s="93">
        <f t="shared" si="135"/>
        <v>1.1337097950134987E-3</v>
      </c>
      <c r="S753" s="94">
        <f t="shared" si="136"/>
        <v>683275.64</v>
      </c>
      <c r="T753" s="95">
        <f t="shared" si="137"/>
        <v>185346.13</v>
      </c>
      <c r="U753" s="95">
        <f t="shared" si="138"/>
        <v>278019.20000000001</v>
      </c>
      <c r="V753" s="95">
        <f t="shared" si="139"/>
        <v>252953.8</v>
      </c>
      <c r="W753" s="96">
        <f t="shared" si="140"/>
        <v>1399594.77</v>
      </c>
      <c r="X753" s="88"/>
      <c r="Y753" s="97">
        <f t="shared" si="141"/>
        <v>335426.21999999997</v>
      </c>
      <c r="Z753" s="97">
        <f t="shared" si="142"/>
        <v>335426.21999999997</v>
      </c>
      <c r="AA753" s="97">
        <f t="shared" si="143"/>
        <v>670852.43999999994</v>
      </c>
    </row>
    <row r="754" spans="1:27" s="18" customFormat="1" ht="26.1" customHeight="1" x14ac:dyDescent="0.2">
      <c r="A754" s="85">
        <v>102375</v>
      </c>
      <c r="B754" s="85" t="s">
        <v>1334</v>
      </c>
      <c r="C754" s="85" t="s">
        <v>146</v>
      </c>
      <c r="D754" s="85" t="s">
        <v>65</v>
      </c>
      <c r="E754" s="85" t="s">
        <v>182</v>
      </c>
      <c r="F754" s="85" t="s">
        <v>182</v>
      </c>
      <c r="G754" s="85">
        <v>676087</v>
      </c>
      <c r="H754" s="85">
        <v>1073587812</v>
      </c>
      <c r="I754" s="86" t="s">
        <v>67</v>
      </c>
      <c r="J754" s="85">
        <v>1013564</v>
      </c>
      <c r="K754" s="86" t="s">
        <v>72</v>
      </c>
      <c r="L754" s="86" t="s">
        <v>73</v>
      </c>
      <c r="M754" s="87">
        <v>14911</v>
      </c>
      <c r="N754" s="87">
        <v>27759</v>
      </c>
      <c r="O754" s="102">
        <f t="shared" si="144"/>
        <v>0.53715911956482587</v>
      </c>
      <c r="P754" s="91">
        <f t="shared" si="133"/>
        <v>14911</v>
      </c>
      <c r="Q754" s="92">
        <f t="shared" si="134"/>
        <v>1.0961968350236811E-3</v>
      </c>
      <c r="R754" s="93">
        <f t="shared" si="135"/>
        <v>8.6469292856502708E-4</v>
      </c>
      <c r="S754" s="94">
        <f t="shared" si="136"/>
        <v>521141.84</v>
      </c>
      <c r="T754" s="95">
        <f t="shared" si="137"/>
        <v>141365.53</v>
      </c>
      <c r="U754" s="95">
        <f t="shared" si="138"/>
        <v>212048.3</v>
      </c>
      <c r="V754" s="95">
        <f t="shared" si="139"/>
        <v>192930.64</v>
      </c>
      <c r="W754" s="96">
        <f t="shared" si="140"/>
        <v>1067486.31</v>
      </c>
      <c r="X754" s="88"/>
      <c r="Y754" s="97">
        <f t="shared" si="141"/>
        <v>255833.27</v>
      </c>
      <c r="Z754" s="97">
        <f t="shared" si="142"/>
        <v>255833.27</v>
      </c>
      <c r="AA754" s="97">
        <f t="shared" si="143"/>
        <v>511666.54</v>
      </c>
    </row>
    <row r="755" spans="1:27" s="18" customFormat="1" ht="26.1" customHeight="1" x14ac:dyDescent="0.2">
      <c r="A755" s="85">
        <v>102417</v>
      </c>
      <c r="B755" s="85" t="s">
        <v>1335</v>
      </c>
      <c r="C755" s="85" t="s">
        <v>146</v>
      </c>
      <c r="D755" s="85" t="s">
        <v>65</v>
      </c>
      <c r="E755" s="85" t="s">
        <v>580</v>
      </c>
      <c r="F755" s="85" t="s">
        <v>76</v>
      </c>
      <c r="G755" s="85">
        <v>676073</v>
      </c>
      <c r="H755" s="85">
        <v>1801878319</v>
      </c>
      <c r="I755" s="86" t="s">
        <v>67</v>
      </c>
      <c r="J755" s="85">
        <v>1028606</v>
      </c>
      <c r="K755" s="86" t="s">
        <v>68</v>
      </c>
      <c r="L755" s="86" t="s">
        <v>69</v>
      </c>
      <c r="M755" s="87">
        <v>19739</v>
      </c>
      <c r="N755" s="87">
        <v>32746</v>
      </c>
      <c r="O755" s="102">
        <f t="shared" si="144"/>
        <v>0.60279118060221093</v>
      </c>
      <c r="P755" s="91">
        <f t="shared" si="133"/>
        <v>19739</v>
      </c>
      <c r="Q755" s="92">
        <f t="shared" si="134"/>
        <v>1.4511320049984872E-3</v>
      </c>
      <c r="R755" s="93">
        <f t="shared" si="135"/>
        <v>1.1446699562031434E-3</v>
      </c>
      <c r="S755" s="94">
        <f t="shared" si="136"/>
        <v>689881.22</v>
      </c>
      <c r="T755" s="95">
        <f t="shared" si="137"/>
        <v>187137.97</v>
      </c>
      <c r="U755" s="95">
        <f t="shared" si="138"/>
        <v>280706.96000000002</v>
      </c>
      <c r="V755" s="95">
        <f t="shared" si="139"/>
        <v>255399.23</v>
      </c>
      <c r="W755" s="96">
        <f t="shared" si="140"/>
        <v>1413125.38</v>
      </c>
      <c r="X755" s="88"/>
      <c r="Y755" s="97">
        <f t="shared" si="141"/>
        <v>338668.96</v>
      </c>
      <c r="Z755" s="97">
        <f t="shared" si="142"/>
        <v>338668.96</v>
      </c>
      <c r="AA755" s="97">
        <f t="shared" si="143"/>
        <v>677337.92</v>
      </c>
    </row>
    <row r="756" spans="1:27" s="18" customFormat="1" ht="26.1" customHeight="1" x14ac:dyDescent="0.2">
      <c r="A756" s="85">
        <v>102455</v>
      </c>
      <c r="B756" s="85" t="s">
        <v>1336</v>
      </c>
      <c r="C756" s="85" t="s">
        <v>483</v>
      </c>
      <c r="D756" s="85" t="s">
        <v>65</v>
      </c>
      <c r="E756" s="85" t="s">
        <v>503</v>
      </c>
      <c r="F756" s="85" t="s">
        <v>195</v>
      </c>
      <c r="G756" s="85">
        <v>676083</v>
      </c>
      <c r="H756" s="85">
        <v>1154385425</v>
      </c>
      <c r="I756" s="86" t="s">
        <v>67</v>
      </c>
      <c r="J756" s="85">
        <v>1027453</v>
      </c>
      <c r="K756" s="86" t="s">
        <v>72</v>
      </c>
      <c r="L756" s="86" t="s">
        <v>73</v>
      </c>
      <c r="M756" s="87">
        <v>22754</v>
      </c>
      <c r="N756" s="87">
        <v>31061</v>
      </c>
      <c r="O756" s="102">
        <f t="shared" si="144"/>
        <v>0.73255851389201898</v>
      </c>
      <c r="P756" s="91">
        <f t="shared" si="133"/>
        <v>22754</v>
      </c>
      <c r="Q756" s="92">
        <f t="shared" si="134"/>
        <v>1.6727826962731434E-3</v>
      </c>
      <c r="R756" s="93">
        <f t="shared" si="135"/>
        <v>1.3195106227998543E-3</v>
      </c>
      <c r="S756" s="94">
        <f t="shared" si="136"/>
        <v>795255.95</v>
      </c>
      <c r="T756" s="95">
        <f t="shared" si="137"/>
        <v>215722.04</v>
      </c>
      <c r="U756" s="95">
        <f t="shared" si="138"/>
        <v>323583.06</v>
      </c>
      <c r="V756" s="95">
        <f t="shared" si="139"/>
        <v>294409.75</v>
      </c>
      <c r="W756" s="96">
        <f t="shared" si="140"/>
        <v>1628970.8</v>
      </c>
      <c r="X756" s="88"/>
      <c r="Y756" s="97">
        <f t="shared" si="141"/>
        <v>390398.37</v>
      </c>
      <c r="Z756" s="97">
        <f t="shared" si="142"/>
        <v>390398.37</v>
      </c>
      <c r="AA756" s="97">
        <f t="shared" si="143"/>
        <v>780796.74</v>
      </c>
    </row>
    <row r="757" spans="1:27" s="18" customFormat="1" ht="26.1" customHeight="1" x14ac:dyDescent="0.2">
      <c r="A757" s="85">
        <v>102493</v>
      </c>
      <c r="B757" s="85" t="s">
        <v>1337</v>
      </c>
      <c r="C757" s="85" t="s">
        <v>129</v>
      </c>
      <c r="D757" s="85" t="s">
        <v>65</v>
      </c>
      <c r="E757" s="85" t="s">
        <v>66</v>
      </c>
      <c r="F757" s="85" t="s">
        <v>66</v>
      </c>
      <c r="G757" s="85">
        <v>676098</v>
      </c>
      <c r="H757" s="85">
        <v>1972566867</v>
      </c>
      <c r="I757" s="86" t="s">
        <v>67</v>
      </c>
      <c r="J757" s="85">
        <v>1026660</v>
      </c>
      <c r="K757" s="86" t="s">
        <v>87</v>
      </c>
      <c r="L757" s="86" t="s">
        <v>88</v>
      </c>
      <c r="M757" s="87">
        <v>17674</v>
      </c>
      <c r="N757" s="87">
        <v>27152</v>
      </c>
      <c r="O757" s="102">
        <f t="shared" si="144"/>
        <v>0.65092810842663529</v>
      </c>
      <c r="P757" s="91">
        <f t="shared" si="133"/>
        <v>17674</v>
      </c>
      <c r="Q757" s="92">
        <f t="shared" si="134"/>
        <v>1.2993214983709033E-3</v>
      </c>
      <c r="R757" s="93">
        <f t="shared" si="135"/>
        <v>1.0249200469088786E-3</v>
      </c>
      <c r="S757" s="94">
        <f t="shared" si="136"/>
        <v>617709.13</v>
      </c>
      <c r="T757" s="95">
        <f t="shared" si="137"/>
        <v>167560.49</v>
      </c>
      <c r="U757" s="95">
        <f t="shared" si="138"/>
        <v>251340.73</v>
      </c>
      <c r="V757" s="95">
        <f t="shared" si="139"/>
        <v>228680.58</v>
      </c>
      <c r="W757" s="96">
        <f t="shared" si="140"/>
        <v>1265290.93</v>
      </c>
      <c r="X757" s="88"/>
      <c r="Y757" s="97">
        <f t="shared" si="141"/>
        <v>303239.03000000003</v>
      </c>
      <c r="Z757" s="97">
        <f t="shared" si="142"/>
        <v>303239.03000000003</v>
      </c>
      <c r="AA757" s="97">
        <f t="shared" si="143"/>
        <v>606478.06000000006</v>
      </c>
    </row>
    <row r="758" spans="1:27" s="18" customFormat="1" ht="26.1" customHeight="1" x14ac:dyDescent="0.2">
      <c r="A758" s="85">
        <v>102497</v>
      </c>
      <c r="B758" s="85" t="s">
        <v>1338</v>
      </c>
      <c r="C758" s="85" t="s">
        <v>102</v>
      </c>
      <c r="D758" s="85" t="s">
        <v>65</v>
      </c>
      <c r="E758" s="85" t="s">
        <v>103</v>
      </c>
      <c r="F758" s="85" t="s">
        <v>103</v>
      </c>
      <c r="G758" s="85">
        <v>676101</v>
      </c>
      <c r="H758" s="85">
        <v>7512504501</v>
      </c>
      <c r="I758" s="86" t="s">
        <v>67</v>
      </c>
      <c r="J758" s="85">
        <v>1026318</v>
      </c>
      <c r="K758" s="86" t="s">
        <v>72</v>
      </c>
      <c r="L758" s="86" t="s">
        <v>73</v>
      </c>
      <c r="M758" s="87">
        <v>17238</v>
      </c>
      <c r="N758" s="87">
        <v>34470</v>
      </c>
      <c r="O758" s="102">
        <f t="shared" si="144"/>
        <v>0.50008703220191475</v>
      </c>
      <c r="P758" s="91">
        <f t="shared" si="133"/>
        <v>17238</v>
      </c>
      <c r="Q758" s="92">
        <f t="shared" si="134"/>
        <v>1.2672685294170892E-3</v>
      </c>
      <c r="R758" s="93">
        <f t="shared" si="135"/>
        <v>9.9963628882059801E-4</v>
      </c>
      <c r="S758" s="94">
        <f t="shared" si="136"/>
        <v>602470.86</v>
      </c>
      <c r="T758" s="95">
        <f t="shared" si="137"/>
        <v>163426.94</v>
      </c>
      <c r="U758" s="95">
        <f t="shared" si="138"/>
        <v>245140.41</v>
      </c>
      <c r="V758" s="95">
        <f t="shared" si="139"/>
        <v>223039.26</v>
      </c>
      <c r="W758" s="96">
        <f t="shared" si="140"/>
        <v>1234077.4700000002</v>
      </c>
      <c r="X758" s="88"/>
      <c r="Y758" s="97">
        <f t="shared" si="141"/>
        <v>295758.42</v>
      </c>
      <c r="Z758" s="97">
        <f t="shared" si="142"/>
        <v>295758.42</v>
      </c>
      <c r="AA758" s="97">
        <f t="shared" si="143"/>
        <v>591516.84</v>
      </c>
    </row>
    <row r="759" spans="1:27" s="18" customFormat="1" ht="26.1" customHeight="1" x14ac:dyDescent="0.2">
      <c r="A759" s="85">
        <v>102525</v>
      </c>
      <c r="B759" s="85" t="s">
        <v>1339</v>
      </c>
      <c r="C759" s="85" t="s">
        <v>102</v>
      </c>
      <c r="D759" s="85" t="s">
        <v>65</v>
      </c>
      <c r="E759" s="85" t="s">
        <v>103</v>
      </c>
      <c r="F759" s="85" t="s">
        <v>103</v>
      </c>
      <c r="G759" s="85">
        <v>676104</v>
      </c>
      <c r="H759" s="85">
        <v>7512504501</v>
      </c>
      <c r="I759" s="86" t="s">
        <v>67</v>
      </c>
      <c r="J759" s="85">
        <v>1026313</v>
      </c>
      <c r="K759" s="86" t="s">
        <v>72</v>
      </c>
      <c r="L759" s="86" t="s">
        <v>73</v>
      </c>
      <c r="M759" s="87">
        <v>13578</v>
      </c>
      <c r="N759" s="87">
        <v>28816</v>
      </c>
      <c r="O759" s="102">
        <f t="shared" si="144"/>
        <v>0.47119655746807332</v>
      </c>
      <c r="P759" s="91">
        <f t="shared" si="133"/>
        <v>13578.000000000002</v>
      </c>
      <c r="Q759" s="92">
        <f t="shared" si="134"/>
        <v>9.9820002856626272E-4</v>
      </c>
      <c r="R759" s="93">
        <f t="shared" si="135"/>
        <v>7.8739189752906845E-4</v>
      </c>
      <c r="S759" s="94">
        <f t="shared" si="136"/>
        <v>474553.28</v>
      </c>
      <c r="T759" s="95">
        <f t="shared" si="137"/>
        <v>128727.87</v>
      </c>
      <c r="U759" s="95">
        <f t="shared" si="138"/>
        <v>193091.8</v>
      </c>
      <c r="V759" s="95">
        <f t="shared" si="139"/>
        <v>175683.21</v>
      </c>
      <c r="W759" s="96">
        <f t="shared" si="140"/>
        <v>972056.15999999992</v>
      </c>
      <c r="X759" s="88"/>
      <c r="Y759" s="97">
        <f t="shared" si="141"/>
        <v>232962.52</v>
      </c>
      <c r="Z759" s="97">
        <f t="shared" si="142"/>
        <v>232962.52</v>
      </c>
      <c r="AA759" s="97">
        <f t="shared" si="143"/>
        <v>465925.04</v>
      </c>
    </row>
    <row r="760" spans="1:27" s="18" customFormat="1" ht="26.1" customHeight="1" x14ac:dyDescent="0.2">
      <c r="A760" s="85">
        <v>102530</v>
      </c>
      <c r="B760" s="85" t="s">
        <v>1340</v>
      </c>
      <c r="C760" s="85" t="s">
        <v>1341</v>
      </c>
      <c r="D760" s="85" t="s">
        <v>65</v>
      </c>
      <c r="E760" s="85" t="s">
        <v>79</v>
      </c>
      <c r="F760" s="85" t="s">
        <v>80</v>
      </c>
      <c r="G760" s="85">
        <v>676100</v>
      </c>
      <c r="H760" s="85">
        <v>1023576774</v>
      </c>
      <c r="I760" s="86" t="s">
        <v>67</v>
      </c>
      <c r="J760" s="85">
        <v>1030469</v>
      </c>
      <c r="K760" s="86" t="s">
        <v>276</v>
      </c>
      <c r="L760" s="86" t="s">
        <v>73</v>
      </c>
      <c r="M760" s="87">
        <v>4489</v>
      </c>
      <c r="N760" s="87">
        <v>10221</v>
      </c>
      <c r="O760" s="102">
        <f t="shared" si="144"/>
        <v>0.43919381665199098</v>
      </c>
      <c r="P760" s="91">
        <f t="shared" si="133"/>
        <v>13541.198347107436</v>
      </c>
      <c r="Q760" s="92">
        <f t="shared" si="134"/>
        <v>9.9549451884696364E-4</v>
      </c>
      <c r="R760" s="93">
        <f t="shared" si="135"/>
        <v>7.8525775971029666E-4</v>
      </c>
      <c r="S760" s="94">
        <f t="shared" si="136"/>
        <v>473267.05</v>
      </c>
      <c r="T760" s="95">
        <f t="shared" si="137"/>
        <v>128378.96</v>
      </c>
      <c r="U760" s="95">
        <f t="shared" si="138"/>
        <v>192568.45</v>
      </c>
      <c r="V760" s="95">
        <f t="shared" si="139"/>
        <v>175207.04000000001</v>
      </c>
      <c r="W760" s="96">
        <f t="shared" si="140"/>
        <v>969421.5</v>
      </c>
      <c r="X760" s="88"/>
      <c r="Y760" s="97">
        <f t="shared" si="141"/>
        <v>232331.1</v>
      </c>
      <c r="Z760" s="97">
        <f t="shared" si="142"/>
        <v>232331.1</v>
      </c>
      <c r="AA760" s="97">
        <f t="shared" si="143"/>
        <v>464662.2</v>
      </c>
    </row>
    <row r="761" spans="1:27" s="18" customFormat="1" ht="26.1" customHeight="1" x14ac:dyDescent="0.2">
      <c r="A761" s="85">
        <v>102533</v>
      </c>
      <c r="B761" s="85" t="s">
        <v>1342</v>
      </c>
      <c r="C761" s="85" t="s">
        <v>127</v>
      </c>
      <c r="D761" s="85" t="s">
        <v>65</v>
      </c>
      <c r="E761" s="85" t="s">
        <v>420</v>
      </c>
      <c r="F761" s="85" t="s">
        <v>66</v>
      </c>
      <c r="G761" s="85">
        <v>676096</v>
      </c>
      <c r="H761" s="85">
        <v>1669490496</v>
      </c>
      <c r="I761" s="86" t="s">
        <v>67</v>
      </c>
      <c r="J761" s="85">
        <v>1026711</v>
      </c>
      <c r="K761" s="86" t="s">
        <v>87</v>
      </c>
      <c r="L761" s="86" t="s">
        <v>88</v>
      </c>
      <c r="M761" s="87">
        <v>18494</v>
      </c>
      <c r="N761" s="87">
        <v>35446</v>
      </c>
      <c r="O761" s="102">
        <f t="shared" si="144"/>
        <v>0.52175139649043611</v>
      </c>
      <c r="P761" s="91">
        <f t="shared" si="133"/>
        <v>18494</v>
      </c>
      <c r="Q761" s="92">
        <f t="shared" si="134"/>
        <v>1.3596046051189028E-3</v>
      </c>
      <c r="R761" s="93">
        <f t="shared" si="135"/>
        <v>1.0724720690015164E-3</v>
      </c>
      <c r="S761" s="94">
        <f t="shared" si="136"/>
        <v>646368.27</v>
      </c>
      <c r="T761" s="95">
        <f t="shared" si="137"/>
        <v>175334.6</v>
      </c>
      <c r="U761" s="95">
        <f t="shared" si="138"/>
        <v>263001.90000000002</v>
      </c>
      <c r="V761" s="95">
        <f t="shared" si="139"/>
        <v>239290.41</v>
      </c>
      <c r="W761" s="96">
        <f t="shared" si="140"/>
        <v>1323995.18</v>
      </c>
      <c r="X761" s="88"/>
      <c r="Y761" s="97">
        <f t="shared" si="141"/>
        <v>317308.06</v>
      </c>
      <c r="Z761" s="97">
        <f t="shared" si="142"/>
        <v>317308.06</v>
      </c>
      <c r="AA761" s="97">
        <f t="shared" si="143"/>
        <v>634616.12</v>
      </c>
    </row>
    <row r="762" spans="1:27" s="18" customFormat="1" ht="26.1" customHeight="1" x14ac:dyDescent="0.2">
      <c r="A762" s="85">
        <v>102537</v>
      </c>
      <c r="B762" s="85" t="s">
        <v>1343</v>
      </c>
      <c r="C762" s="85" t="s">
        <v>90</v>
      </c>
      <c r="D762" s="85" t="s">
        <v>65</v>
      </c>
      <c r="E762" s="85" t="s">
        <v>135</v>
      </c>
      <c r="F762" s="85" t="s">
        <v>135</v>
      </c>
      <c r="G762" s="85">
        <v>676095</v>
      </c>
      <c r="H762" s="85">
        <v>1114483245</v>
      </c>
      <c r="I762" s="86" t="s">
        <v>67</v>
      </c>
      <c r="J762" s="85">
        <v>1030433</v>
      </c>
      <c r="K762" s="86" t="s">
        <v>87</v>
      </c>
      <c r="L762" s="86" t="s">
        <v>88</v>
      </c>
      <c r="M762" s="87">
        <v>17164</v>
      </c>
      <c r="N762" s="87">
        <v>28862</v>
      </c>
      <c r="O762" s="102">
        <f t="shared" si="144"/>
        <v>0.5946919825375927</v>
      </c>
      <c r="P762" s="91">
        <f t="shared" si="133"/>
        <v>17164</v>
      </c>
      <c r="Q762" s="92">
        <f t="shared" si="134"/>
        <v>1.2618283466130013E-3</v>
      </c>
      <c r="R762" s="93">
        <f t="shared" si="135"/>
        <v>9.9534500877809166E-4</v>
      </c>
      <c r="S762" s="94">
        <f t="shared" si="136"/>
        <v>599884.55000000005</v>
      </c>
      <c r="T762" s="95">
        <f t="shared" si="137"/>
        <v>162725.37</v>
      </c>
      <c r="U762" s="95">
        <f t="shared" si="138"/>
        <v>244088.06</v>
      </c>
      <c r="V762" s="95">
        <f t="shared" si="139"/>
        <v>222081.79</v>
      </c>
      <c r="W762" s="96">
        <f t="shared" si="140"/>
        <v>1228779.77</v>
      </c>
      <c r="X762" s="88"/>
      <c r="Y762" s="97">
        <f t="shared" si="141"/>
        <v>294488.78000000003</v>
      </c>
      <c r="Z762" s="97">
        <f t="shared" si="142"/>
        <v>294488.78000000003</v>
      </c>
      <c r="AA762" s="97">
        <f t="shared" si="143"/>
        <v>588977.56000000006</v>
      </c>
    </row>
    <row r="763" spans="1:27" s="18" customFormat="1" ht="26.1" customHeight="1" x14ac:dyDescent="0.2">
      <c r="A763" s="85">
        <v>102540</v>
      </c>
      <c r="B763" s="85" t="s">
        <v>1344</v>
      </c>
      <c r="C763" s="85" t="s">
        <v>579</v>
      </c>
      <c r="D763" s="85" t="s">
        <v>65</v>
      </c>
      <c r="E763" s="85" t="s">
        <v>593</v>
      </c>
      <c r="F763" s="85" t="s">
        <v>92</v>
      </c>
      <c r="G763" s="85">
        <v>676097</v>
      </c>
      <c r="H763" s="85">
        <v>1588075964</v>
      </c>
      <c r="I763" s="86" t="s">
        <v>67</v>
      </c>
      <c r="J763" s="85">
        <v>1028605</v>
      </c>
      <c r="K763" s="86" t="s">
        <v>72</v>
      </c>
      <c r="L763" s="86" t="s">
        <v>73</v>
      </c>
      <c r="M763" s="87">
        <v>17163</v>
      </c>
      <c r="N763" s="87">
        <v>25456</v>
      </c>
      <c r="O763" s="102">
        <f t="shared" si="144"/>
        <v>0.67422218730358263</v>
      </c>
      <c r="P763" s="91">
        <f t="shared" si="133"/>
        <v>17163</v>
      </c>
      <c r="Q763" s="92">
        <f t="shared" si="134"/>
        <v>1.2617548306291624E-3</v>
      </c>
      <c r="R763" s="93">
        <f t="shared" si="135"/>
        <v>9.9528701850724703E-4</v>
      </c>
      <c r="S763" s="94">
        <f t="shared" si="136"/>
        <v>599849.6</v>
      </c>
      <c r="T763" s="95">
        <f t="shared" si="137"/>
        <v>162715.89000000001</v>
      </c>
      <c r="U763" s="95">
        <f t="shared" si="138"/>
        <v>244073.84</v>
      </c>
      <c r="V763" s="95">
        <f t="shared" si="139"/>
        <v>222068.85</v>
      </c>
      <c r="W763" s="96">
        <f t="shared" si="140"/>
        <v>1228708.18</v>
      </c>
      <c r="X763" s="88"/>
      <c r="Y763" s="97">
        <f t="shared" si="141"/>
        <v>294471.62</v>
      </c>
      <c r="Z763" s="97">
        <f t="shared" si="142"/>
        <v>294471.62</v>
      </c>
      <c r="AA763" s="97">
        <f t="shared" si="143"/>
        <v>588943.24</v>
      </c>
    </row>
    <row r="764" spans="1:27" s="18" customFormat="1" ht="26.1" customHeight="1" x14ac:dyDescent="0.2">
      <c r="A764" s="85">
        <v>102551</v>
      </c>
      <c r="B764" s="85" t="s">
        <v>1345</v>
      </c>
      <c r="C764" s="85" t="s">
        <v>75</v>
      </c>
      <c r="D764" s="85" t="s">
        <v>65</v>
      </c>
      <c r="E764" s="85" t="s">
        <v>663</v>
      </c>
      <c r="F764" s="85" t="s">
        <v>155</v>
      </c>
      <c r="G764" s="85">
        <v>676094</v>
      </c>
      <c r="H764" s="85">
        <v>1437610292</v>
      </c>
      <c r="I764" s="86" t="s">
        <v>67</v>
      </c>
      <c r="J764" s="85">
        <v>1030471</v>
      </c>
      <c r="K764" s="86" t="s">
        <v>72</v>
      </c>
      <c r="L764" s="86" t="s">
        <v>73</v>
      </c>
      <c r="M764" s="87">
        <v>16169</v>
      </c>
      <c r="N764" s="87">
        <v>24479</v>
      </c>
      <c r="O764" s="102">
        <f t="shared" si="144"/>
        <v>0.66052534825769027</v>
      </c>
      <c r="P764" s="91">
        <f t="shared" si="133"/>
        <v>16169.000000000002</v>
      </c>
      <c r="Q764" s="92">
        <f t="shared" si="134"/>
        <v>1.1886799426931731E-3</v>
      </c>
      <c r="R764" s="93">
        <f t="shared" si="135"/>
        <v>9.3764468928763495E-4</v>
      </c>
      <c r="S764" s="94">
        <f t="shared" si="136"/>
        <v>565109.14</v>
      </c>
      <c r="T764" s="95">
        <f t="shared" si="137"/>
        <v>153292.15</v>
      </c>
      <c r="U764" s="95">
        <f t="shared" si="138"/>
        <v>229938.23</v>
      </c>
      <c r="V764" s="95">
        <f t="shared" si="139"/>
        <v>209207.67</v>
      </c>
      <c r="W764" s="96">
        <f t="shared" si="140"/>
        <v>1157547.19</v>
      </c>
      <c r="X764" s="88"/>
      <c r="Y764" s="97">
        <f t="shared" si="141"/>
        <v>277417.21999999997</v>
      </c>
      <c r="Z764" s="97">
        <f t="shared" si="142"/>
        <v>277417.21999999997</v>
      </c>
      <c r="AA764" s="97">
        <f t="shared" si="143"/>
        <v>554834.43999999994</v>
      </c>
    </row>
    <row r="765" spans="1:27" s="18" customFormat="1" ht="26.1" customHeight="1" x14ac:dyDescent="0.2">
      <c r="A765" s="85">
        <v>102587</v>
      </c>
      <c r="B765" s="85" t="s">
        <v>1346</v>
      </c>
      <c r="C765" s="85" t="s">
        <v>461</v>
      </c>
      <c r="D765" s="85" t="s">
        <v>65</v>
      </c>
      <c r="E765" s="85" t="s">
        <v>163</v>
      </c>
      <c r="F765" s="85" t="s">
        <v>163</v>
      </c>
      <c r="G765" s="85">
        <v>676105</v>
      </c>
      <c r="H765" s="85">
        <v>1063461994</v>
      </c>
      <c r="I765" s="86" t="s">
        <v>67</v>
      </c>
      <c r="J765" s="85">
        <v>1026723</v>
      </c>
      <c r="K765" s="86" t="s">
        <v>87</v>
      </c>
      <c r="L765" s="86" t="s">
        <v>88</v>
      </c>
      <c r="M765" s="87">
        <v>27012</v>
      </c>
      <c r="N765" s="87">
        <v>37992</v>
      </c>
      <c r="O765" s="102">
        <f t="shared" si="144"/>
        <v>0.71099178774478833</v>
      </c>
      <c r="P765" s="91">
        <f t="shared" si="133"/>
        <v>27012.000000000004</v>
      </c>
      <c r="Q765" s="92">
        <f t="shared" si="134"/>
        <v>1.9858137554597064E-3</v>
      </c>
      <c r="R765" s="93">
        <f t="shared" si="135"/>
        <v>1.566433196056503E-3</v>
      </c>
      <c r="S765" s="94">
        <f t="shared" si="136"/>
        <v>944073.73</v>
      </c>
      <c r="T765" s="95">
        <f t="shared" si="137"/>
        <v>256090.52</v>
      </c>
      <c r="U765" s="95">
        <f t="shared" si="138"/>
        <v>384135.79</v>
      </c>
      <c r="V765" s="95">
        <f t="shared" si="139"/>
        <v>349503.22</v>
      </c>
      <c r="W765" s="96">
        <f t="shared" si="140"/>
        <v>1933803.26</v>
      </c>
      <c r="X765" s="88"/>
      <c r="Y765" s="97">
        <f t="shared" si="141"/>
        <v>463454.38</v>
      </c>
      <c r="Z765" s="97">
        <f t="shared" si="142"/>
        <v>463454.38</v>
      </c>
      <c r="AA765" s="97">
        <f t="shared" si="143"/>
        <v>926908.76</v>
      </c>
    </row>
    <row r="766" spans="1:27" s="18" customFormat="1" ht="26.1" customHeight="1" x14ac:dyDescent="0.2">
      <c r="A766" s="85">
        <v>102588</v>
      </c>
      <c r="B766" s="85" t="s">
        <v>1347</v>
      </c>
      <c r="C766" s="85" t="s">
        <v>129</v>
      </c>
      <c r="D766" s="85" t="s">
        <v>65</v>
      </c>
      <c r="E766" s="85" t="s">
        <v>167</v>
      </c>
      <c r="F766" s="85" t="s">
        <v>100</v>
      </c>
      <c r="G766" s="85">
        <v>676120</v>
      </c>
      <c r="H766" s="85">
        <v>1093765026</v>
      </c>
      <c r="I766" s="86" t="s">
        <v>67</v>
      </c>
      <c r="J766" s="85">
        <v>1028762</v>
      </c>
      <c r="K766" s="86" t="s">
        <v>87</v>
      </c>
      <c r="L766" s="86" t="s">
        <v>88</v>
      </c>
      <c r="M766" s="87">
        <v>15994</v>
      </c>
      <c r="N766" s="87">
        <v>26051</v>
      </c>
      <c r="O766" s="102">
        <f t="shared" si="144"/>
        <v>0.6139495604775248</v>
      </c>
      <c r="P766" s="91">
        <f t="shared" si="133"/>
        <v>15994</v>
      </c>
      <c r="Q766" s="92">
        <f t="shared" si="134"/>
        <v>1.1758146455213437E-3</v>
      </c>
      <c r="R766" s="93">
        <f t="shared" si="135"/>
        <v>9.2749639188981583E-4</v>
      </c>
      <c r="S766" s="94">
        <f t="shared" si="136"/>
        <v>558992.86</v>
      </c>
      <c r="T766" s="95">
        <f t="shared" si="137"/>
        <v>151633.04999999999</v>
      </c>
      <c r="U766" s="95">
        <f t="shared" si="138"/>
        <v>227449.57</v>
      </c>
      <c r="V766" s="95">
        <f t="shared" si="139"/>
        <v>206943.38</v>
      </c>
      <c r="W766" s="96">
        <f t="shared" si="140"/>
        <v>1145018.8599999999</v>
      </c>
      <c r="X766" s="88"/>
      <c r="Y766" s="97">
        <f t="shared" si="141"/>
        <v>274414.68</v>
      </c>
      <c r="Z766" s="97">
        <f t="shared" si="142"/>
        <v>274414.68</v>
      </c>
      <c r="AA766" s="97">
        <f t="shared" si="143"/>
        <v>548829.36</v>
      </c>
    </row>
    <row r="767" spans="1:27" s="18" customFormat="1" ht="26.1" customHeight="1" x14ac:dyDescent="0.2">
      <c r="A767" s="85">
        <v>102639</v>
      </c>
      <c r="B767" s="85" t="s">
        <v>1348</v>
      </c>
      <c r="C767" s="85" t="s">
        <v>85</v>
      </c>
      <c r="D767" s="85" t="s">
        <v>65</v>
      </c>
      <c r="E767" s="85" t="s">
        <v>182</v>
      </c>
      <c r="F767" s="85" t="s">
        <v>182</v>
      </c>
      <c r="G767" s="85">
        <v>676107</v>
      </c>
      <c r="H767" s="85">
        <v>1861442469</v>
      </c>
      <c r="I767" s="86" t="s">
        <v>67</v>
      </c>
      <c r="J767" s="85">
        <v>1026419</v>
      </c>
      <c r="K767" s="86" t="s">
        <v>87</v>
      </c>
      <c r="L767" s="86" t="s">
        <v>88</v>
      </c>
      <c r="M767" s="87">
        <v>23834</v>
      </c>
      <c r="N767" s="87">
        <v>38340</v>
      </c>
      <c r="O767" s="102">
        <f t="shared" si="144"/>
        <v>0.62164840897235263</v>
      </c>
      <c r="P767" s="91">
        <f t="shared" si="133"/>
        <v>23834</v>
      </c>
      <c r="Q767" s="92">
        <f t="shared" si="134"/>
        <v>1.7521799588192889E-3</v>
      </c>
      <c r="R767" s="93">
        <f t="shared" si="135"/>
        <v>1.3821401153121088E-3</v>
      </c>
      <c r="S767" s="94">
        <f t="shared" si="136"/>
        <v>833002.12</v>
      </c>
      <c r="T767" s="95">
        <f t="shared" si="137"/>
        <v>225961.11</v>
      </c>
      <c r="U767" s="95">
        <f t="shared" si="138"/>
        <v>338941.67</v>
      </c>
      <c r="V767" s="95">
        <f t="shared" si="139"/>
        <v>308383.67</v>
      </c>
      <c r="W767" s="96">
        <f t="shared" si="140"/>
        <v>1706288.5699999998</v>
      </c>
      <c r="X767" s="88"/>
      <c r="Y767" s="97">
        <f t="shared" si="141"/>
        <v>408928.31</v>
      </c>
      <c r="Z767" s="97">
        <f t="shared" si="142"/>
        <v>408928.31</v>
      </c>
      <c r="AA767" s="97">
        <f t="shared" si="143"/>
        <v>817856.62</v>
      </c>
    </row>
    <row r="768" spans="1:27" s="18" customFormat="1" ht="26.1" customHeight="1" x14ac:dyDescent="0.2">
      <c r="A768" s="85">
        <v>102647</v>
      </c>
      <c r="B768" s="85" t="s">
        <v>1349</v>
      </c>
      <c r="C768" s="85" t="s">
        <v>71</v>
      </c>
      <c r="D768" s="85" t="s">
        <v>65</v>
      </c>
      <c r="E768" s="85" t="s">
        <v>141</v>
      </c>
      <c r="F768" s="85" t="s">
        <v>86</v>
      </c>
      <c r="G768" s="85">
        <v>676121</v>
      </c>
      <c r="H768" s="85">
        <v>1982912283</v>
      </c>
      <c r="I768" s="86" t="s">
        <v>67</v>
      </c>
      <c r="J768" s="85">
        <v>1018911</v>
      </c>
      <c r="K768" s="86" t="s">
        <v>68</v>
      </c>
      <c r="L768" s="86" t="s">
        <v>69</v>
      </c>
      <c r="M768" s="87">
        <v>15342</v>
      </c>
      <c r="N768" s="87">
        <v>32722</v>
      </c>
      <c r="O768" s="102">
        <f t="shared" si="144"/>
        <v>0.46885887170710838</v>
      </c>
      <c r="P768" s="91">
        <f t="shared" si="133"/>
        <v>15342</v>
      </c>
      <c r="Q768" s="92">
        <f t="shared" si="134"/>
        <v>1.1278822240583003E-3</v>
      </c>
      <c r="R768" s="93">
        <f t="shared" si="135"/>
        <v>8.8968673529908431E-4</v>
      </c>
      <c r="S768" s="94">
        <f t="shared" si="136"/>
        <v>536205.36</v>
      </c>
      <c r="T768" s="95">
        <f t="shared" si="137"/>
        <v>145451.68</v>
      </c>
      <c r="U768" s="95">
        <f t="shared" si="138"/>
        <v>218177.52</v>
      </c>
      <c r="V768" s="95">
        <f t="shared" si="139"/>
        <v>198507.27</v>
      </c>
      <c r="W768" s="96">
        <f t="shared" si="140"/>
        <v>1098341.83</v>
      </c>
      <c r="X768" s="88"/>
      <c r="Y768" s="97">
        <f t="shared" si="141"/>
        <v>263228.09000000003</v>
      </c>
      <c r="Z768" s="97">
        <f t="shared" si="142"/>
        <v>263228.09000000003</v>
      </c>
      <c r="AA768" s="97">
        <f t="shared" si="143"/>
        <v>526456.18000000005</v>
      </c>
    </row>
    <row r="769" spans="1:27" s="18" customFormat="1" ht="26.1" customHeight="1" x14ac:dyDescent="0.2">
      <c r="A769" s="85">
        <v>102667</v>
      </c>
      <c r="B769" s="85" t="s">
        <v>1350</v>
      </c>
      <c r="C769" s="85" t="s">
        <v>109</v>
      </c>
      <c r="D769" s="85" t="s">
        <v>65</v>
      </c>
      <c r="E769" s="85" t="s">
        <v>463</v>
      </c>
      <c r="F769" s="85" t="s">
        <v>80</v>
      </c>
      <c r="G769" s="85">
        <v>676114</v>
      </c>
      <c r="H769" s="85">
        <v>1487770111</v>
      </c>
      <c r="I769" s="86" t="s">
        <v>67</v>
      </c>
      <c r="J769" s="85">
        <v>1028849</v>
      </c>
      <c r="K769" s="86" t="s">
        <v>111</v>
      </c>
      <c r="L769" s="86" t="s">
        <v>112</v>
      </c>
      <c r="M769" s="87">
        <v>14768</v>
      </c>
      <c r="N769" s="87">
        <v>26343</v>
      </c>
      <c r="O769" s="102">
        <f t="shared" si="144"/>
        <v>0.56060433511748853</v>
      </c>
      <c r="P769" s="91">
        <f t="shared" ref="P769:P832" si="145">IFERROR((M769/(L769-K769)*365),0)</f>
        <v>14768.000000000002</v>
      </c>
      <c r="Q769" s="92">
        <f t="shared" ref="Q769:Q832" si="146">IF(D769="NSGO",P769/Q$4,0)</f>
        <v>1.085684049334701E-3</v>
      </c>
      <c r="R769" s="93">
        <f t="shared" ref="R769:R832" si="147">P769/R$4</f>
        <v>8.5640031983423798E-4</v>
      </c>
      <c r="S769" s="94">
        <f t="shared" ref="S769:S832" si="148">IF(Q769&gt;0,ROUND($S$4*Q769,2),0)</f>
        <v>516143.97</v>
      </c>
      <c r="T769" s="95">
        <f t="shared" ref="T769:T832" si="149">IF(R769&gt;0,ROUND($T$4*R769,2),0)</f>
        <v>140009.81</v>
      </c>
      <c r="U769" s="95">
        <f t="shared" ref="U769:U832" si="150">IF(R769&gt;0,ROUND($U$4*R769,2),0)</f>
        <v>210014.71</v>
      </c>
      <c r="V769" s="95">
        <f t="shared" ref="V769:V832" si="151">IF(Q769&gt;0,ROUND($V$4*Q769,2),0)</f>
        <v>191080.39</v>
      </c>
      <c r="W769" s="96">
        <f t="shared" ref="W769:W832" si="152">S769+T769+U769+V769</f>
        <v>1057248.8799999999</v>
      </c>
      <c r="X769" s="88"/>
      <c r="Y769" s="97">
        <f t="shared" ref="Y769:Y832" si="153">IF($D769="NSGO",ROUND($Q769*$Y$4,2),0)</f>
        <v>253379.77</v>
      </c>
      <c r="Z769" s="97">
        <f t="shared" ref="Z769:Z832" si="154">IF($D769="NSGO",ROUND($Q769*$Z$4,2),0)</f>
        <v>253379.77</v>
      </c>
      <c r="AA769" s="97">
        <f t="shared" ref="AA769:AA832" si="155">SUM(Y769:Z769)</f>
        <v>506759.54</v>
      </c>
    </row>
    <row r="770" spans="1:27" s="18" customFormat="1" ht="26.1" customHeight="1" x14ac:dyDescent="0.2">
      <c r="A770" s="85">
        <v>102675</v>
      </c>
      <c r="B770" s="85" t="s">
        <v>1351</v>
      </c>
      <c r="C770" s="85" t="s">
        <v>129</v>
      </c>
      <c r="D770" s="85" t="s">
        <v>65</v>
      </c>
      <c r="E770" s="85" t="s">
        <v>66</v>
      </c>
      <c r="F770" s="85" t="s">
        <v>66</v>
      </c>
      <c r="G770" s="85">
        <v>676112</v>
      </c>
      <c r="H770" s="85">
        <v>1700274198</v>
      </c>
      <c r="I770" s="86" t="s">
        <v>67</v>
      </c>
      <c r="J770" s="85">
        <v>1026546</v>
      </c>
      <c r="K770" s="86" t="s">
        <v>87</v>
      </c>
      <c r="L770" s="86" t="s">
        <v>88</v>
      </c>
      <c r="M770" s="87">
        <v>15468</v>
      </c>
      <c r="N770" s="87">
        <v>27719</v>
      </c>
      <c r="O770" s="102">
        <f t="shared" si="144"/>
        <v>0.55802878891734908</v>
      </c>
      <c r="P770" s="91">
        <f t="shared" si="145"/>
        <v>15468</v>
      </c>
      <c r="Q770" s="92">
        <f t="shared" si="146"/>
        <v>1.1371452380220172E-3</v>
      </c>
      <c r="R770" s="93">
        <f t="shared" si="147"/>
        <v>8.9699350942551404E-4</v>
      </c>
      <c r="S770" s="94">
        <f t="shared" si="148"/>
        <v>540609.07999999996</v>
      </c>
      <c r="T770" s="95">
        <f t="shared" si="149"/>
        <v>146646.24</v>
      </c>
      <c r="U770" s="95">
        <f t="shared" si="150"/>
        <v>219969.36</v>
      </c>
      <c r="V770" s="95">
        <f t="shared" si="151"/>
        <v>200137.56</v>
      </c>
      <c r="W770" s="96">
        <f t="shared" si="152"/>
        <v>1107362.24</v>
      </c>
      <c r="X770" s="88"/>
      <c r="Y770" s="97">
        <f t="shared" si="153"/>
        <v>265389.90999999997</v>
      </c>
      <c r="Z770" s="97">
        <f t="shared" si="154"/>
        <v>265389.90999999997</v>
      </c>
      <c r="AA770" s="97">
        <f t="shared" si="155"/>
        <v>530779.81999999995</v>
      </c>
    </row>
    <row r="771" spans="1:27" s="18" customFormat="1" ht="26.1" customHeight="1" x14ac:dyDescent="0.2">
      <c r="A771" s="85">
        <v>102704</v>
      </c>
      <c r="B771" s="85" t="s">
        <v>1352</v>
      </c>
      <c r="C771" s="85" t="s">
        <v>239</v>
      </c>
      <c r="D771" s="85" t="s">
        <v>65</v>
      </c>
      <c r="E771" s="85" t="s">
        <v>412</v>
      </c>
      <c r="F771" s="85" t="s">
        <v>92</v>
      </c>
      <c r="G771" s="85">
        <v>676123</v>
      </c>
      <c r="H771" s="85">
        <v>1124061304</v>
      </c>
      <c r="I771" s="86" t="s">
        <v>67</v>
      </c>
      <c r="J771" s="85">
        <v>1014428</v>
      </c>
      <c r="K771" s="86" t="s">
        <v>68</v>
      </c>
      <c r="L771" s="86" t="s">
        <v>69</v>
      </c>
      <c r="M771" s="87">
        <v>17673</v>
      </c>
      <c r="N771" s="87">
        <v>31399</v>
      </c>
      <c r="O771" s="102">
        <f t="shared" si="144"/>
        <v>0.56285232013758402</v>
      </c>
      <c r="P771" s="91">
        <f t="shared" si="145"/>
        <v>17673</v>
      </c>
      <c r="Q771" s="92">
        <f t="shared" si="146"/>
        <v>1.2992479823870644E-3</v>
      </c>
      <c r="R771" s="93">
        <f t="shared" si="147"/>
        <v>1.024862056638034E-3</v>
      </c>
      <c r="S771" s="94">
        <f t="shared" si="148"/>
        <v>617674.18000000005</v>
      </c>
      <c r="T771" s="95">
        <f t="shared" si="149"/>
        <v>167551.01</v>
      </c>
      <c r="U771" s="95">
        <f t="shared" si="150"/>
        <v>251326.51</v>
      </c>
      <c r="V771" s="95">
        <f t="shared" si="151"/>
        <v>228667.64</v>
      </c>
      <c r="W771" s="96">
        <f t="shared" si="152"/>
        <v>1265219.3400000001</v>
      </c>
      <c r="X771" s="88"/>
      <c r="Y771" s="97">
        <f t="shared" si="153"/>
        <v>303221.87</v>
      </c>
      <c r="Z771" s="97">
        <f t="shared" si="154"/>
        <v>303221.87</v>
      </c>
      <c r="AA771" s="97">
        <f t="shared" si="155"/>
        <v>606443.74</v>
      </c>
    </row>
    <row r="772" spans="1:27" s="18" customFormat="1" ht="26.1" customHeight="1" x14ac:dyDescent="0.2">
      <c r="A772" s="85">
        <v>102734</v>
      </c>
      <c r="B772" s="85" t="s">
        <v>1353</v>
      </c>
      <c r="C772" s="85" t="s">
        <v>85</v>
      </c>
      <c r="D772" s="85" t="s">
        <v>65</v>
      </c>
      <c r="E772" s="85" t="s">
        <v>86</v>
      </c>
      <c r="F772" s="85" t="s">
        <v>86</v>
      </c>
      <c r="G772" s="85">
        <v>676113</v>
      </c>
      <c r="H772" s="85">
        <v>1710348685</v>
      </c>
      <c r="I772" s="86" t="s">
        <v>67</v>
      </c>
      <c r="J772" s="85">
        <v>1028651</v>
      </c>
      <c r="K772" s="86" t="s">
        <v>87</v>
      </c>
      <c r="L772" s="86" t="s">
        <v>88</v>
      </c>
      <c r="M772" s="87">
        <v>18662</v>
      </c>
      <c r="N772" s="87">
        <v>31663</v>
      </c>
      <c r="O772" s="102">
        <f t="shared" si="144"/>
        <v>0.58939456147553926</v>
      </c>
      <c r="P772" s="91">
        <f t="shared" si="145"/>
        <v>18662</v>
      </c>
      <c r="Q772" s="92">
        <f t="shared" si="146"/>
        <v>1.3719552904038587E-3</v>
      </c>
      <c r="R772" s="93">
        <f t="shared" si="147"/>
        <v>1.0822144345034228E-3</v>
      </c>
      <c r="S772" s="94">
        <f t="shared" si="148"/>
        <v>652239.89</v>
      </c>
      <c r="T772" s="95">
        <f t="shared" si="149"/>
        <v>176927.34</v>
      </c>
      <c r="U772" s="95">
        <f t="shared" si="150"/>
        <v>265391.01</v>
      </c>
      <c r="V772" s="95">
        <f t="shared" si="151"/>
        <v>241464.13</v>
      </c>
      <c r="W772" s="96">
        <f t="shared" si="152"/>
        <v>1336022.3700000001</v>
      </c>
      <c r="X772" s="88"/>
      <c r="Y772" s="97">
        <f t="shared" si="153"/>
        <v>320190.49</v>
      </c>
      <c r="Z772" s="97">
        <f t="shared" si="154"/>
        <v>320190.49</v>
      </c>
      <c r="AA772" s="97">
        <f t="shared" si="155"/>
        <v>640380.98</v>
      </c>
    </row>
    <row r="773" spans="1:27" s="18" customFormat="1" ht="26.1" customHeight="1" x14ac:dyDescent="0.2">
      <c r="A773" s="85">
        <v>102753</v>
      </c>
      <c r="B773" s="85" t="s">
        <v>1354</v>
      </c>
      <c r="C773" s="85" t="s">
        <v>1355</v>
      </c>
      <c r="D773" s="85" t="s">
        <v>106</v>
      </c>
      <c r="E773" s="85" t="s">
        <v>76</v>
      </c>
      <c r="F773" s="85" t="s">
        <v>76</v>
      </c>
      <c r="G773" s="85">
        <v>676116</v>
      </c>
      <c r="H773" s="85">
        <v>1679034425</v>
      </c>
      <c r="I773" s="86" t="s">
        <v>67</v>
      </c>
      <c r="J773" s="85">
        <v>1030589</v>
      </c>
      <c r="K773" s="86" t="s">
        <v>72</v>
      </c>
      <c r="L773" s="86" t="s">
        <v>73</v>
      </c>
      <c r="M773" s="87">
        <v>19702</v>
      </c>
      <c r="N773" s="87">
        <v>23990</v>
      </c>
      <c r="O773" s="102">
        <f t="shared" si="144"/>
        <v>0.82125885785744057</v>
      </c>
      <c r="P773" s="91">
        <f t="shared" si="145"/>
        <v>19702</v>
      </c>
      <c r="Q773" s="92">
        <f t="shared" si="146"/>
        <v>0</v>
      </c>
      <c r="R773" s="93">
        <f t="shared" si="147"/>
        <v>1.1425243161818901E-3</v>
      </c>
      <c r="S773" s="94">
        <f t="shared" si="148"/>
        <v>0</v>
      </c>
      <c r="T773" s="95">
        <f t="shared" si="149"/>
        <v>186787.19</v>
      </c>
      <c r="U773" s="95">
        <f t="shared" si="150"/>
        <v>280180.78000000003</v>
      </c>
      <c r="V773" s="95">
        <f t="shared" si="151"/>
        <v>0</v>
      </c>
      <c r="W773" s="96">
        <f t="shared" si="152"/>
        <v>466967.97000000003</v>
      </c>
      <c r="X773" s="88"/>
      <c r="Y773" s="97">
        <f t="shared" si="153"/>
        <v>0</v>
      </c>
      <c r="Z773" s="97">
        <f t="shared" si="154"/>
        <v>0</v>
      </c>
      <c r="AA773" s="97">
        <f t="shared" si="155"/>
        <v>0</v>
      </c>
    </row>
    <row r="774" spans="1:27" s="18" customFormat="1" ht="26.1" customHeight="1" x14ac:dyDescent="0.2">
      <c r="A774" s="85">
        <v>102773</v>
      </c>
      <c r="B774" s="85" t="s">
        <v>1356</v>
      </c>
      <c r="C774" s="85" t="s">
        <v>194</v>
      </c>
      <c r="D774" s="85" t="s">
        <v>65</v>
      </c>
      <c r="E774" s="85" t="s">
        <v>865</v>
      </c>
      <c r="F774" s="85" t="s">
        <v>195</v>
      </c>
      <c r="G774" s="85">
        <v>676119</v>
      </c>
      <c r="H774" s="85">
        <v>1205945391</v>
      </c>
      <c r="I774" s="86" t="s">
        <v>67</v>
      </c>
      <c r="J774" s="85">
        <v>1026597</v>
      </c>
      <c r="K774" s="86" t="s">
        <v>87</v>
      </c>
      <c r="L774" s="86" t="s">
        <v>88</v>
      </c>
      <c r="M774" s="87">
        <v>22180</v>
      </c>
      <c r="N774" s="87">
        <v>30076</v>
      </c>
      <c r="O774" s="102">
        <f t="shared" si="144"/>
        <v>0.73746508844261205</v>
      </c>
      <c r="P774" s="91">
        <f t="shared" si="145"/>
        <v>22180</v>
      </c>
      <c r="Q774" s="92">
        <f t="shared" si="146"/>
        <v>1.6305845215495438E-3</v>
      </c>
      <c r="R774" s="93">
        <f t="shared" si="147"/>
        <v>1.2862242073350078E-3</v>
      </c>
      <c r="S774" s="94">
        <f t="shared" si="148"/>
        <v>775194.56</v>
      </c>
      <c r="T774" s="95">
        <f t="shared" si="149"/>
        <v>210280.17</v>
      </c>
      <c r="U774" s="95">
        <f t="shared" si="150"/>
        <v>315420.25</v>
      </c>
      <c r="V774" s="95">
        <f t="shared" si="151"/>
        <v>286982.88</v>
      </c>
      <c r="W774" s="96">
        <f t="shared" si="152"/>
        <v>1587877.8599999999</v>
      </c>
      <c r="X774" s="88"/>
      <c r="Y774" s="97">
        <f t="shared" si="153"/>
        <v>380550.06</v>
      </c>
      <c r="Z774" s="97">
        <f t="shared" si="154"/>
        <v>380550.06</v>
      </c>
      <c r="AA774" s="97">
        <f t="shared" si="155"/>
        <v>761100.12</v>
      </c>
    </row>
    <row r="775" spans="1:27" s="18" customFormat="1" ht="26.1" customHeight="1" x14ac:dyDescent="0.2">
      <c r="A775" s="85">
        <v>102783</v>
      </c>
      <c r="B775" s="85" t="s">
        <v>1357</v>
      </c>
      <c r="C775" s="85" t="s">
        <v>129</v>
      </c>
      <c r="D775" s="85" t="s">
        <v>65</v>
      </c>
      <c r="E775" s="85" t="s">
        <v>66</v>
      </c>
      <c r="F775" s="85" t="s">
        <v>66</v>
      </c>
      <c r="G775" s="85">
        <v>676146</v>
      </c>
      <c r="H775" s="85">
        <v>7560042214</v>
      </c>
      <c r="I775" s="86" t="s">
        <v>67</v>
      </c>
      <c r="J775" s="85">
        <v>1026687</v>
      </c>
      <c r="K775" s="86" t="s">
        <v>87</v>
      </c>
      <c r="L775" s="86" t="s">
        <v>88</v>
      </c>
      <c r="M775" s="87">
        <v>15024</v>
      </c>
      <c r="N775" s="87">
        <v>23823</v>
      </c>
      <c r="O775" s="102">
        <f t="shared" si="144"/>
        <v>0.63065105150484824</v>
      </c>
      <c r="P775" s="91">
        <f t="shared" si="145"/>
        <v>15024</v>
      </c>
      <c r="Q775" s="92">
        <f t="shared" si="146"/>
        <v>1.1045041411974908E-3</v>
      </c>
      <c r="R775" s="93">
        <f t="shared" si="147"/>
        <v>8.7124582917047597E-4</v>
      </c>
      <c r="S775" s="94">
        <f t="shared" si="148"/>
        <v>525091.21</v>
      </c>
      <c r="T775" s="95">
        <f t="shared" si="149"/>
        <v>142436.84</v>
      </c>
      <c r="U775" s="95">
        <f t="shared" si="150"/>
        <v>213655.27</v>
      </c>
      <c r="V775" s="95">
        <f t="shared" si="151"/>
        <v>194392.73</v>
      </c>
      <c r="W775" s="96">
        <f t="shared" si="152"/>
        <v>1075576.05</v>
      </c>
      <c r="X775" s="88"/>
      <c r="Y775" s="97">
        <f t="shared" si="153"/>
        <v>257772.05</v>
      </c>
      <c r="Z775" s="97">
        <f t="shared" si="154"/>
        <v>257772.05</v>
      </c>
      <c r="AA775" s="97">
        <f t="shared" si="155"/>
        <v>515544.1</v>
      </c>
    </row>
    <row r="776" spans="1:27" s="18" customFormat="1" ht="26.1" customHeight="1" x14ac:dyDescent="0.2">
      <c r="A776" s="85">
        <v>102785</v>
      </c>
      <c r="B776" s="85" t="s">
        <v>1358</v>
      </c>
      <c r="C776" s="85" t="s">
        <v>71</v>
      </c>
      <c r="D776" s="85" t="s">
        <v>65</v>
      </c>
      <c r="E776" s="85" t="s">
        <v>86</v>
      </c>
      <c r="F776" s="85" t="s">
        <v>86</v>
      </c>
      <c r="G776" s="85">
        <v>676136</v>
      </c>
      <c r="H776" s="85">
        <v>1023443579</v>
      </c>
      <c r="I776" s="86" t="s">
        <v>67</v>
      </c>
      <c r="J776" s="85">
        <v>1025459</v>
      </c>
      <c r="K776" s="86" t="s">
        <v>68</v>
      </c>
      <c r="L776" s="86" t="s">
        <v>69</v>
      </c>
      <c r="M776" s="87">
        <v>15573</v>
      </c>
      <c r="N776" s="87">
        <v>34122</v>
      </c>
      <c r="O776" s="102">
        <f t="shared" si="144"/>
        <v>0.45639177070511694</v>
      </c>
      <c r="P776" s="91">
        <f t="shared" si="145"/>
        <v>15572.999999999998</v>
      </c>
      <c r="Q776" s="92">
        <f t="shared" si="146"/>
        <v>1.1448644163251146E-3</v>
      </c>
      <c r="R776" s="93">
        <f t="shared" si="147"/>
        <v>9.0308248786420534E-4</v>
      </c>
      <c r="S776" s="94">
        <f t="shared" si="148"/>
        <v>544278.85</v>
      </c>
      <c r="T776" s="95">
        <f t="shared" si="149"/>
        <v>147641.70000000001</v>
      </c>
      <c r="U776" s="95">
        <f t="shared" si="150"/>
        <v>221462.56</v>
      </c>
      <c r="V776" s="95">
        <f t="shared" si="151"/>
        <v>201496.14</v>
      </c>
      <c r="W776" s="96">
        <f t="shared" si="152"/>
        <v>1114879.25</v>
      </c>
      <c r="X776" s="88"/>
      <c r="Y776" s="97">
        <f t="shared" si="153"/>
        <v>267191.43</v>
      </c>
      <c r="Z776" s="97">
        <f t="shared" si="154"/>
        <v>267191.43</v>
      </c>
      <c r="AA776" s="97">
        <f t="shared" si="155"/>
        <v>534382.86</v>
      </c>
    </row>
    <row r="777" spans="1:27" s="18" customFormat="1" ht="26.1" customHeight="1" x14ac:dyDescent="0.2">
      <c r="A777" s="85">
        <v>102788</v>
      </c>
      <c r="B777" s="85" t="s">
        <v>1359</v>
      </c>
      <c r="C777" s="85" t="s">
        <v>102</v>
      </c>
      <c r="D777" s="85" t="s">
        <v>65</v>
      </c>
      <c r="E777" s="85" t="s">
        <v>103</v>
      </c>
      <c r="F777" s="85" t="s">
        <v>103</v>
      </c>
      <c r="G777" s="85">
        <v>676143</v>
      </c>
      <c r="H777" s="85">
        <v>7512504501</v>
      </c>
      <c r="I777" s="86" t="s">
        <v>67</v>
      </c>
      <c r="J777" s="85">
        <v>1026418</v>
      </c>
      <c r="K777" s="86" t="s">
        <v>72</v>
      </c>
      <c r="L777" s="86" t="s">
        <v>73</v>
      </c>
      <c r="M777" s="87">
        <v>15249</v>
      </c>
      <c r="N777" s="87">
        <v>31243</v>
      </c>
      <c r="O777" s="102">
        <f t="shared" si="144"/>
        <v>0.48807732932176806</v>
      </c>
      <c r="P777" s="91">
        <f t="shared" si="145"/>
        <v>15249.000000000002</v>
      </c>
      <c r="Q777" s="92">
        <f t="shared" si="146"/>
        <v>1.1210452375612712E-3</v>
      </c>
      <c r="R777" s="93">
        <f t="shared" si="147"/>
        <v>8.8429364011052912E-4</v>
      </c>
      <c r="S777" s="94">
        <f t="shared" si="148"/>
        <v>532955</v>
      </c>
      <c r="T777" s="95">
        <f t="shared" si="149"/>
        <v>144569.98000000001</v>
      </c>
      <c r="U777" s="95">
        <f t="shared" si="150"/>
        <v>216854.98</v>
      </c>
      <c r="V777" s="95">
        <f t="shared" si="151"/>
        <v>197303.96</v>
      </c>
      <c r="W777" s="96">
        <f t="shared" si="152"/>
        <v>1091683.92</v>
      </c>
      <c r="X777" s="88"/>
      <c r="Y777" s="97">
        <f t="shared" si="153"/>
        <v>261632.45</v>
      </c>
      <c r="Z777" s="97">
        <f t="shared" si="154"/>
        <v>261632.45</v>
      </c>
      <c r="AA777" s="97">
        <f t="shared" si="155"/>
        <v>523264.9</v>
      </c>
    </row>
    <row r="778" spans="1:27" s="18" customFormat="1" ht="26.1" customHeight="1" x14ac:dyDescent="0.2">
      <c r="A778" s="85">
        <v>102789</v>
      </c>
      <c r="B778" s="85" t="s">
        <v>1360</v>
      </c>
      <c r="C778" s="85" t="s">
        <v>129</v>
      </c>
      <c r="D778" s="85" t="s">
        <v>65</v>
      </c>
      <c r="E778" s="85" t="s">
        <v>103</v>
      </c>
      <c r="F778" s="85" t="s">
        <v>103</v>
      </c>
      <c r="G778" s="85">
        <v>676127</v>
      </c>
      <c r="H778" s="85">
        <v>1366540288</v>
      </c>
      <c r="I778" s="86" t="s">
        <v>67</v>
      </c>
      <c r="J778" s="85">
        <v>1028779</v>
      </c>
      <c r="K778" s="86" t="s">
        <v>87</v>
      </c>
      <c r="L778" s="86" t="s">
        <v>88</v>
      </c>
      <c r="M778" s="87">
        <v>13598</v>
      </c>
      <c r="N778" s="87">
        <v>22230</v>
      </c>
      <c r="O778" s="102">
        <f t="shared" si="144"/>
        <v>0.61169590643274852</v>
      </c>
      <c r="P778" s="91">
        <f t="shared" si="145"/>
        <v>13598</v>
      </c>
      <c r="Q778" s="92">
        <f t="shared" si="146"/>
        <v>9.9967034824304316E-4</v>
      </c>
      <c r="R778" s="93">
        <f t="shared" si="147"/>
        <v>7.8855170294596193E-4</v>
      </c>
      <c r="S778" s="94">
        <f t="shared" si="148"/>
        <v>475252.28</v>
      </c>
      <c r="T778" s="95">
        <f t="shared" si="149"/>
        <v>128917.48</v>
      </c>
      <c r="U778" s="95">
        <f t="shared" si="150"/>
        <v>193376.22</v>
      </c>
      <c r="V778" s="95">
        <f t="shared" si="151"/>
        <v>175941.98</v>
      </c>
      <c r="W778" s="96">
        <f t="shared" si="152"/>
        <v>973487.96</v>
      </c>
      <c r="X778" s="88"/>
      <c r="Y778" s="97">
        <f t="shared" si="153"/>
        <v>233305.67</v>
      </c>
      <c r="Z778" s="97">
        <f t="shared" si="154"/>
        <v>233305.67</v>
      </c>
      <c r="AA778" s="97">
        <f t="shared" si="155"/>
        <v>466611.34</v>
      </c>
    </row>
    <row r="779" spans="1:27" s="18" customFormat="1" ht="26.1" customHeight="1" x14ac:dyDescent="0.2">
      <c r="A779" s="85">
        <v>102791</v>
      </c>
      <c r="B779" s="85" t="s">
        <v>1361</v>
      </c>
      <c r="C779" s="85" t="s">
        <v>124</v>
      </c>
      <c r="D779" s="85" t="s">
        <v>65</v>
      </c>
      <c r="E779" s="85" t="s">
        <v>103</v>
      </c>
      <c r="F779" s="85" t="s">
        <v>103</v>
      </c>
      <c r="G779" s="85">
        <v>676132</v>
      </c>
      <c r="H779" s="85">
        <v>1588103238</v>
      </c>
      <c r="I779" s="86" t="s">
        <v>67</v>
      </c>
      <c r="J779" s="85">
        <v>1028584</v>
      </c>
      <c r="K779" s="86" t="s">
        <v>111</v>
      </c>
      <c r="L779" s="86" t="s">
        <v>112</v>
      </c>
      <c r="M779" s="87">
        <v>22139</v>
      </c>
      <c r="N779" s="87">
        <v>33274</v>
      </c>
      <c r="O779" s="102">
        <f t="shared" si="144"/>
        <v>0.66535433070866146</v>
      </c>
      <c r="P779" s="91">
        <f t="shared" si="145"/>
        <v>22139</v>
      </c>
      <c r="Q779" s="92">
        <f t="shared" si="146"/>
        <v>1.6275703662121438E-3</v>
      </c>
      <c r="R779" s="93">
        <f t="shared" si="147"/>
        <v>1.283846606230376E-3</v>
      </c>
      <c r="S779" s="94">
        <f t="shared" si="148"/>
        <v>773761.6</v>
      </c>
      <c r="T779" s="95">
        <f t="shared" si="149"/>
        <v>209891.46</v>
      </c>
      <c r="U779" s="95">
        <f t="shared" si="150"/>
        <v>314837.19</v>
      </c>
      <c r="V779" s="95">
        <f t="shared" si="151"/>
        <v>286452.38</v>
      </c>
      <c r="W779" s="96">
        <f t="shared" si="152"/>
        <v>1584942.63</v>
      </c>
      <c r="X779" s="88"/>
      <c r="Y779" s="97">
        <f t="shared" si="153"/>
        <v>379846.6</v>
      </c>
      <c r="Z779" s="97">
        <f t="shared" si="154"/>
        <v>379846.6</v>
      </c>
      <c r="AA779" s="97">
        <f t="shared" si="155"/>
        <v>759693.2</v>
      </c>
    </row>
    <row r="780" spans="1:27" s="18" customFormat="1" ht="26.1" customHeight="1" x14ac:dyDescent="0.2">
      <c r="A780" s="85">
        <v>102861</v>
      </c>
      <c r="B780" s="85" t="s">
        <v>1362</v>
      </c>
      <c r="C780" s="85" t="s">
        <v>129</v>
      </c>
      <c r="D780" s="85" t="s">
        <v>65</v>
      </c>
      <c r="E780" s="85" t="s">
        <v>66</v>
      </c>
      <c r="F780" s="85" t="s">
        <v>66</v>
      </c>
      <c r="G780" s="85">
        <v>676128</v>
      </c>
      <c r="H780" s="85">
        <v>1437547833</v>
      </c>
      <c r="I780" s="86" t="s">
        <v>67</v>
      </c>
      <c r="J780" s="85">
        <v>1026547</v>
      </c>
      <c r="K780" s="86" t="s">
        <v>87</v>
      </c>
      <c r="L780" s="86" t="s">
        <v>88</v>
      </c>
      <c r="M780" s="87">
        <v>16599</v>
      </c>
      <c r="N780" s="87">
        <v>27792</v>
      </c>
      <c r="O780" s="102">
        <f t="shared" si="144"/>
        <v>0.59725820379965455</v>
      </c>
      <c r="P780" s="91">
        <f t="shared" si="145"/>
        <v>16599</v>
      </c>
      <c r="Q780" s="92">
        <f t="shared" si="146"/>
        <v>1.2202918157439529E-3</v>
      </c>
      <c r="R780" s="93">
        <f t="shared" si="147"/>
        <v>9.6258050575084733E-4</v>
      </c>
      <c r="S780" s="94">
        <f t="shared" si="148"/>
        <v>580137.71</v>
      </c>
      <c r="T780" s="95">
        <f t="shared" si="149"/>
        <v>157368.82</v>
      </c>
      <c r="U780" s="95">
        <f t="shared" si="150"/>
        <v>236053.23</v>
      </c>
      <c r="V780" s="95">
        <f t="shared" si="151"/>
        <v>214771.36</v>
      </c>
      <c r="W780" s="96">
        <f t="shared" si="152"/>
        <v>1188331.1200000001</v>
      </c>
      <c r="X780" s="88"/>
      <c r="Y780" s="97">
        <f t="shared" si="153"/>
        <v>284794.88</v>
      </c>
      <c r="Z780" s="97">
        <f t="shared" si="154"/>
        <v>284794.88</v>
      </c>
      <c r="AA780" s="97">
        <f t="shared" si="155"/>
        <v>569589.76000000001</v>
      </c>
    </row>
    <row r="781" spans="1:27" s="18" customFormat="1" ht="26.1" customHeight="1" x14ac:dyDescent="0.2">
      <c r="A781" s="85">
        <v>102868</v>
      </c>
      <c r="B781" s="85" t="s">
        <v>1363</v>
      </c>
      <c r="C781" s="85" t="s">
        <v>255</v>
      </c>
      <c r="D781" s="85" t="s">
        <v>65</v>
      </c>
      <c r="E781" s="85" t="s">
        <v>1364</v>
      </c>
      <c r="F781" s="85" t="s">
        <v>80</v>
      </c>
      <c r="G781" s="85">
        <v>676389</v>
      </c>
      <c r="H781" s="85">
        <v>6117209383</v>
      </c>
      <c r="I781" s="86" t="s">
        <v>67</v>
      </c>
      <c r="J781" s="85">
        <v>1029367</v>
      </c>
      <c r="K781" s="86" t="s">
        <v>68</v>
      </c>
      <c r="L781" s="86" t="s">
        <v>69</v>
      </c>
      <c r="M781" s="87">
        <v>8906</v>
      </c>
      <c r="N781" s="87">
        <v>13182</v>
      </c>
      <c r="O781" s="102">
        <f t="shared" si="144"/>
        <v>0.67561826733424368</v>
      </c>
      <c r="P781" s="91">
        <f t="shared" si="145"/>
        <v>8906</v>
      </c>
      <c r="Q781" s="92">
        <f t="shared" si="146"/>
        <v>6.5473335207034435E-4</v>
      </c>
      <c r="R781" s="93">
        <f t="shared" si="147"/>
        <v>5.1646135214272228E-4</v>
      </c>
      <c r="S781" s="94">
        <f t="shared" si="148"/>
        <v>311266.13</v>
      </c>
      <c r="T781" s="95">
        <f t="shared" si="149"/>
        <v>84434.41</v>
      </c>
      <c r="U781" s="95">
        <f t="shared" si="150"/>
        <v>126651.61</v>
      </c>
      <c r="V781" s="95">
        <f t="shared" si="151"/>
        <v>115233.07</v>
      </c>
      <c r="W781" s="96">
        <f t="shared" si="152"/>
        <v>637585.22</v>
      </c>
      <c r="X781" s="88"/>
      <c r="Y781" s="97">
        <f t="shared" si="153"/>
        <v>152803.37</v>
      </c>
      <c r="Z781" s="97">
        <f t="shared" si="154"/>
        <v>152803.37</v>
      </c>
      <c r="AA781" s="97">
        <f t="shared" si="155"/>
        <v>305606.74</v>
      </c>
    </row>
    <row r="782" spans="1:27" s="18" customFormat="1" ht="26.1" customHeight="1" x14ac:dyDescent="0.2">
      <c r="A782" s="85">
        <v>102893</v>
      </c>
      <c r="B782" s="85" t="s">
        <v>1365</v>
      </c>
      <c r="C782" s="85" t="s">
        <v>441</v>
      </c>
      <c r="D782" s="85" t="s">
        <v>65</v>
      </c>
      <c r="E782" s="85" t="s">
        <v>442</v>
      </c>
      <c r="F782" s="85" t="s">
        <v>92</v>
      </c>
      <c r="G782" s="85">
        <v>676138</v>
      </c>
      <c r="H782" s="85">
        <v>7416250136</v>
      </c>
      <c r="I782" s="86" t="s">
        <v>67</v>
      </c>
      <c r="J782" s="85">
        <v>1025657</v>
      </c>
      <c r="K782" s="86" t="s">
        <v>68</v>
      </c>
      <c r="L782" s="86" t="s">
        <v>69</v>
      </c>
      <c r="M782" s="87">
        <v>21975</v>
      </c>
      <c r="N782" s="87">
        <v>37897</v>
      </c>
      <c r="O782" s="102">
        <f t="shared" ref="O782:O845" si="156">M782/N782</f>
        <v>0.57986120273372566</v>
      </c>
      <c r="P782" s="91">
        <f t="shared" si="145"/>
        <v>21975</v>
      </c>
      <c r="Q782" s="92">
        <f t="shared" si="146"/>
        <v>1.6155137448625439E-3</v>
      </c>
      <c r="R782" s="93">
        <f t="shared" si="147"/>
        <v>1.2743362018118483E-3</v>
      </c>
      <c r="S782" s="94">
        <f t="shared" si="148"/>
        <v>768029.77</v>
      </c>
      <c r="T782" s="95">
        <f t="shared" si="149"/>
        <v>208336.64000000001</v>
      </c>
      <c r="U782" s="95">
        <f t="shared" si="150"/>
        <v>312504.96000000002</v>
      </c>
      <c r="V782" s="95">
        <f t="shared" si="151"/>
        <v>284330.42</v>
      </c>
      <c r="W782" s="96">
        <f t="shared" si="152"/>
        <v>1573201.79</v>
      </c>
      <c r="X782" s="88"/>
      <c r="Y782" s="97">
        <f t="shared" si="153"/>
        <v>377032.8</v>
      </c>
      <c r="Z782" s="97">
        <f t="shared" si="154"/>
        <v>377032.8</v>
      </c>
      <c r="AA782" s="97">
        <f t="shared" si="155"/>
        <v>754065.6</v>
      </c>
    </row>
    <row r="783" spans="1:27" s="18" customFormat="1" ht="26.1" customHeight="1" x14ac:dyDescent="0.2">
      <c r="A783" s="85">
        <v>102903</v>
      </c>
      <c r="B783" s="85" t="s">
        <v>1366</v>
      </c>
      <c r="C783" s="85" t="s">
        <v>140</v>
      </c>
      <c r="D783" s="85" t="s">
        <v>65</v>
      </c>
      <c r="E783" s="85" t="s">
        <v>420</v>
      </c>
      <c r="F783" s="85" t="s">
        <v>66</v>
      </c>
      <c r="G783" s="85">
        <v>676248</v>
      </c>
      <c r="H783" s="85">
        <v>1316270267</v>
      </c>
      <c r="I783" s="86" t="s">
        <v>67</v>
      </c>
      <c r="J783" s="85">
        <v>1028768</v>
      </c>
      <c r="K783" s="86" t="s">
        <v>68</v>
      </c>
      <c r="L783" s="86" t="s">
        <v>69</v>
      </c>
      <c r="M783" s="87">
        <v>20870</v>
      </c>
      <c r="N783" s="87">
        <v>31358</v>
      </c>
      <c r="O783" s="102">
        <f t="shared" si="156"/>
        <v>0.66553989412590087</v>
      </c>
      <c r="P783" s="91">
        <f t="shared" si="145"/>
        <v>20870</v>
      </c>
      <c r="Q783" s="92">
        <f t="shared" si="146"/>
        <v>1.5342785827204229E-3</v>
      </c>
      <c r="R783" s="93">
        <f t="shared" si="147"/>
        <v>1.2102569525284767E-3</v>
      </c>
      <c r="S783" s="94">
        <f t="shared" si="148"/>
        <v>729409.85</v>
      </c>
      <c r="T783" s="95">
        <f t="shared" si="149"/>
        <v>197860.55</v>
      </c>
      <c r="U783" s="95">
        <f t="shared" si="150"/>
        <v>296790.83</v>
      </c>
      <c r="V783" s="95">
        <f t="shared" si="151"/>
        <v>270033.03000000003</v>
      </c>
      <c r="W783" s="96">
        <f t="shared" si="152"/>
        <v>1494094.26</v>
      </c>
      <c r="X783" s="88"/>
      <c r="Y783" s="97">
        <f t="shared" si="153"/>
        <v>358073.92</v>
      </c>
      <c r="Z783" s="97">
        <f t="shared" si="154"/>
        <v>358073.92</v>
      </c>
      <c r="AA783" s="97">
        <f t="shared" si="155"/>
        <v>716147.84</v>
      </c>
    </row>
    <row r="784" spans="1:27" s="18" customFormat="1" ht="26.1" customHeight="1" x14ac:dyDescent="0.2">
      <c r="A784" s="85">
        <v>102907</v>
      </c>
      <c r="B784" s="85" t="s">
        <v>1367</v>
      </c>
      <c r="C784" s="85" t="s">
        <v>239</v>
      </c>
      <c r="D784" s="85" t="s">
        <v>65</v>
      </c>
      <c r="E784" s="85" t="s">
        <v>76</v>
      </c>
      <c r="F784" s="85" t="s">
        <v>76</v>
      </c>
      <c r="G784" s="85">
        <v>676137</v>
      </c>
      <c r="H784" s="85">
        <v>1811358229</v>
      </c>
      <c r="I784" s="86" t="s">
        <v>67</v>
      </c>
      <c r="J784" s="85">
        <v>1028858</v>
      </c>
      <c r="K784" s="86" t="s">
        <v>87</v>
      </c>
      <c r="L784" s="86" t="s">
        <v>88</v>
      </c>
      <c r="M784" s="87">
        <v>20147</v>
      </c>
      <c r="N784" s="87">
        <v>28913</v>
      </c>
      <c r="O784" s="102">
        <f t="shared" si="156"/>
        <v>0.69681458167606269</v>
      </c>
      <c r="P784" s="91">
        <f t="shared" si="145"/>
        <v>20147</v>
      </c>
      <c r="Q784" s="92">
        <f t="shared" si="146"/>
        <v>1.4811265264048088E-3</v>
      </c>
      <c r="R784" s="93">
        <f t="shared" si="147"/>
        <v>1.1683299867077728E-3</v>
      </c>
      <c r="S784" s="94">
        <f t="shared" si="148"/>
        <v>704140.88</v>
      </c>
      <c r="T784" s="95">
        <f t="shared" si="149"/>
        <v>191006.06</v>
      </c>
      <c r="U784" s="95">
        <f t="shared" si="150"/>
        <v>286509.09999999998</v>
      </c>
      <c r="V784" s="95">
        <f t="shared" si="151"/>
        <v>260678.27</v>
      </c>
      <c r="W784" s="96">
        <f t="shared" si="152"/>
        <v>1442334.31</v>
      </c>
      <c r="X784" s="88"/>
      <c r="Y784" s="97">
        <f t="shared" si="153"/>
        <v>345669.16</v>
      </c>
      <c r="Z784" s="97">
        <f t="shared" si="154"/>
        <v>345669.16</v>
      </c>
      <c r="AA784" s="97">
        <f t="shared" si="155"/>
        <v>691338.32</v>
      </c>
    </row>
    <row r="785" spans="1:27" s="18" customFormat="1" ht="26.1" customHeight="1" x14ac:dyDescent="0.2">
      <c r="A785" s="85">
        <v>102925</v>
      </c>
      <c r="B785" s="85" t="s">
        <v>1368</v>
      </c>
      <c r="C785" s="85" t="s">
        <v>483</v>
      </c>
      <c r="D785" s="85" t="s">
        <v>65</v>
      </c>
      <c r="E785" s="85" t="s">
        <v>878</v>
      </c>
      <c r="F785" s="85" t="s">
        <v>195</v>
      </c>
      <c r="G785" s="85">
        <v>676133</v>
      </c>
      <c r="H785" s="85">
        <v>1184782773</v>
      </c>
      <c r="I785" s="86" t="s">
        <v>67</v>
      </c>
      <c r="J785" s="85">
        <v>1026607</v>
      </c>
      <c r="K785" s="86" t="s">
        <v>87</v>
      </c>
      <c r="L785" s="86" t="s">
        <v>88</v>
      </c>
      <c r="M785" s="87">
        <v>25880</v>
      </c>
      <c r="N785" s="87">
        <v>32332</v>
      </c>
      <c r="O785" s="102">
        <f t="shared" si="156"/>
        <v>0.80044537919089442</v>
      </c>
      <c r="P785" s="91">
        <f t="shared" si="145"/>
        <v>25880</v>
      </c>
      <c r="Q785" s="92">
        <f t="shared" si="146"/>
        <v>1.9025936617539311E-3</v>
      </c>
      <c r="R785" s="93">
        <f t="shared" si="147"/>
        <v>1.5007882094603248E-3</v>
      </c>
      <c r="S785" s="94">
        <f t="shared" si="148"/>
        <v>904510.15</v>
      </c>
      <c r="T785" s="95">
        <f t="shared" si="149"/>
        <v>245358.46</v>
      </c>
      <c r="U785" s="95">
        <f t="shared" si="150"/>
        <v>368037.69</v>
      </c>
      <c r="V785" s="95">
        <f t="shared" si="151"/>
        <v>334856.48</v>
      </c>
      <c r="W785" s="96">
        <f t="shared" si="152"/>
        <v>1852762.78</v>
      </c>
      <c r="X785" s="88"/>
      <c r="Y785" s="97">
        <f t="shared" si="153"/>
        <v>444032.26</v>
      </c>
      <c r="Z785" s="97">
        <f t="shared" si="154"/>
        <v>444032.26</v>
      </c>
      <c r="AA785" s="97">
        <f t="shared" si="155"/>
        <v>888064.52</v>
      </c>
    </row>
    <row r="786" spans="1:27" s="18" customFormat="1" ht="26.1" customHeight="1" x14ac:dyDescent="0.2">
      <c r="A786" s="85">
        <v>102993</v>
      </c>
      <c r="B786" s="85" t="s">
        <v>1369</v>
      </c>
      <c r="C786" s="85" t="s">
        <v>146</v>
      </c>
      <c r="D786" s="85" t="s">
        <v>65</v>
      </c>
      <c r="E786" s="85" t="s">
        <v>103</v>
      </c>
      <c r="F786" s="85" t="s">
        <v>103</v>
      </c>
      <c r="G786" s="85">
        <v>676139</v>
      </c>
      <c r="H786" s="85">
        <v>1639744394</v>
      </c>
      <c r="I786" s="86" t="s">
        <v>67</v>
      </c>
      <c r="J786" s="85">
        <v>1019880</v>
      </c>
      <c r="K786" s="86" t="s">
        <v>72</v>
      </c>
      <c r="L786" s="86" t="s">
        <v>73</v>
      </c>
      <c r="M786" s="87">
        <v>19190</v>
      </c>
      <c r="N786" s="87">
        <v>31558</v>
      </c>
      <c r="O786" s="102">
        <f t="shared" si="156"/>
        <v>0.60808669750934785</v>
      </c>
      <c r="P786" s="91">
        <f t="shared" si="145"/>
        <v>19190</v>
      </c>
      <c r="Q786" s="92">
        <f t="shared" si="146"/>
        <v>1.4107717298708633E-3</v>
      </c>
      <c r="R786" s="93">
        <f t="shared" si="147"/>
        <v>1.1128332975094139E-3</v>
      </c>
      <c r="S786" s="94">
        <f t="shared" si="148"/>
        <v>670693.57999999996</v>
      </c>
      <c r="T786" s="95">
        <f t="shared" si="149"/>
        <v>181933.11</v>
      </c>
      <c r="U786" s="95">
        <f t="shared" si="150"/>
        <v>272899.65999999997</v>
      </c>
      <c r="V786" s="95">
        <f t="shared" si="151"/>
        <v>248295.82</v>
      </c>
      <c r="W786" s="96">
        <f t="shared" si="152"/>
        <v>1373822.17</v>
      </c>
      <c r="X786" s="88"/>
      <c r="Y786" s="97">
        <f t="shared" si="153"/>
        <v>329249.57</v>
      </c>
      <c r="Z786" s="97">
        <f t="shared" si="154"/>
        <v>329249.57</v>
      </c>
      <c r="AA786" s="97">
        <f t="shared" si="155"/>
        <v>658499.14</v>
      </c>
    </row>
    <row r="787" spans="1:27" s="18" customFormat="1" ht="26.1" customHeight="1" x14ac:dyDescent="0.2">
      <c r="A787" s="85">
        <v>103011</v>
      </c>
      <c r="B787" s="85" t="s">
        <v>1370</v>
      </c>
      <c r="C787" s="85" t="s">
        <v>146</v>
      </c>
      <c r="D787" s="85" t="s">
        <v>65</v>
      </c>
      <c r="E787" s="85" t="s">
        <v>228</v>
      </c>
      <c r="F787" s="85" t="s">
        <v>100</v>
      </c>
      <c r="G787" s="85">
        <v>676147</v>
      </c>
      <c r="H787" s="85">
        <v>1265007827</v>
      </c>
      <c r="I787" s="86" t="s">
        <v>67</v>
      </c>
      <c r="J787" s="85">
        <v>1019884</v>
      </c>
      <c r="K787" s="86" t="s">
        <v>72</v>
      </c>
      <c r="L787" s="86" t="s">
        <v>73</v>
      </c>
      <c r="M787" s="87">
        <v>17589</v>
      </c>
      <c r="N787" s="87">
        <v>26510</v>
      </c>
      <c r="O787" s="102">
        <f t="shared" si="156"/>
        <v>0.66348547717842321</v>
      </c>
      <c r="P787" s="91">
        <f t="shared" si="145"/>
        <v>17589</v>
      </c>
      <c r="Q787" s="92">
        <f t="shared" si="146"/>
        <v>1.2930726397445864E-3</v>
      </c>
      <c r="R787" s="93">
        <f t="shared" si="147"/>
        <v>1.0199908738870809E-3</v>
      </c>
      <c r="S787" s="94">
        <f t="shared" si="148"/>
        <v>614738.37</v>
      </c>
      <c r="T787" s="95">
        <f t="shared" si="149"/>
        <v>166754.64000000001</v>
      </c>
      <c r="U787" s="95">
        <f t="shared" si="150"/>
        <v>250131.95</v>
      </c>
      <c r="V787" s="95">
        <f t="shared" si="151"/>
        <v>227580.78</v>
      </c>
      <c r="W787" s="96">
        <f t="shared" si="152"/>
        <v>1259205.74</v>
      </c>
      <c r="X787" s="88"/>
      <c r="Y787" s="97">
        <f t="shared" si="153"/>
        <v>301780.65000000002</v>
      </c>
      <c r="Z787" s="97">
        <f t="shared" si="154"/>
        <v>301780.65000000002</v>
      </c>
      <c r="AA787" s="97">
        <f t="shared" si="155"/>
        <v>603561.30000000005</v>
      </c>
    </row>
    <row r="788" spans="1:27" s="18" customFormat="1" ht="26.1" customHeight="1" x14ac:dyDescent="0.2">
      <c r="A788" s="85">
        <v>103035</v>
      </c>
      <c r="B788" s="85" t="s">
        <v>1371</v>
      </c>
      <c r="C788" s="85" t="s">
        <v>1304</v>
      </c>
      <c r="D788" s="85" t="s">
        <v>65</v>
      </c>
      <c r="E788" s="85" t="s">
        <v>103</v>
      </c>
      <c r="F788" s="85" t="s">
        <v>103</v>
      </c>
      <c r="G788" s="85">
        <v>676141</v>
      </c>
      <c r="H788" s="85">
        <v>7512886841</v>
      </c>
      <c r="I788" s="86" t="s">
        <v>67</v>
      </c>
      <c r="J788" s="85">
        <v>1030373</v>
      </c>
      <c r="K788" s="86" t="s">
        <v>72</v>
      </c>
      <c r="L788" s="86" t="s">
        <v>73</v>
      </c>
      <c r="M788" s="87">
        <v>20638</v>
      </c>
      <c r="N788" s="87">
        <v>35652</v>
      </c>
      <c r="O788" s="102">
        <f t="shared" si="156"/>
        <v>0.57887355548075847</v>
      </c>
      <c r="P788" s="91">
        <f t="shared" si="145"/>
        <v>20638</v>
      </c>
      <c r="Q788" s="92">
        <f t="shared" si="146"/>
        <v>1.5172228744697693E-3</v>
      </c>
      <c r="R788" s="93">
        <f t="shared" si="147"/>
        <v>1.1968032096925109E-3</v>
      </c>
      <c r="S788" s="94">
        <f t="shared" si="148"/>
        <v>721301.41</v>
      </c>
      <c r="T788" s="95">
        <f t="shared" si="149"/>
        <v>195661.05</v>
      </c>
      <c r="U788" s="95">
        <f t="shared" si="150"/>
        <v>293491.57</v>
      </c>
      <c r="V788" s="95">
        <f t="shared" si="151"/>
        <v>267031.23</v>
      </c>
      <c r="W788" s="96">
        <f t="shared" si="152"/>
        <v>1477485.26</v>
      </c>
      <c r="X788" s="88"/>
      <c r="Y788" s="97">
        <f t="shared" si="153"/>
        <v>354093.42</v>
      </c>
      <c r="Z788" s="97">
        <f t="shared" si="154"/>
        <v>354093.42</v>
      </c>
      <c r="AA788" s="97">
        <f t="shared" si="155"/>
        <v>708186.84</v>
      </c>
    </row>
    <row r="789" spans="1:27" s="18" customFormat="1" ht="26.1" customHeight="1" x14ac:dyDescent="0.2">
      <c r="A789" s="85">
        <v>103086</v>
      </c>
      <c r="B789" s="85" t="s">
        <v>1372</v>
      </c>
      <c r="C789" s="85" t="s">
        <v>239</v>
      </c>
      <c r="D789" s="85" t="s">
        <v>65</v>
      </c>
      <c r="E789" s="85" t="s">
        <v>76</v>
      </c>
      <c r="F789" s="85" t="s">
        <v>76</v>
      </c>
      <c r="G789" s="85">
        <v>676155</v>
      </c>
      <c r="H789" s="85">
        <v>1912125683</v>
      </c>
      <c r="I789" s="86" t="s">
        <v>67</v>
      </c>
      <c r="J789" s="85">
        <v>1028678</v>
      </c>
      <c r="K789" s="86" t="s">
        <v>87</v>
      </c>
      <c r="L789" s="86" t="s">
        <v>88</v>
      </c>
      <c r="M789" s="87">
        <v>25282</v>
      </c>
      <c r="N789" s="87">
        <v>42592</v>
      </c>
      <c r="O789" s="102">
        <f t="shared" si="156"/>
        <v>0.59358564988730278</v>
      </c>
      <c r="P789" s="91">
        <f t="shared" si="145"/>
        <v>25282</v>
      </c>
      <c r="Q789" s="92">
        <f t="shared" si="146"/>
        <v>1.8586311034181951E-3</v>
      </c>
      <c r="R789" s="93">
        <f t="shared" si="147"/>
        <v>1.4661100274952058E-3</v>
      </c>
      <c r="S789" s="94">
        <f t="shared" si="148"/>
        <v>883609.95</v>
      </c>
      <c r="T789" s="95">
        <f t="shared" si="149"/>
        <v>239689.05</v>
      </c>
      <c r="U789" s="95">
        <f t="shared" si="150"/>
        <v>359533.58</v>
      </c>
      <c r="V789" s="95">
        <f t="shared" si="151"/>
        <v>327119.07</v>
      </c>
      <c r="W789" s="96">
        <f t="shared" si="152"/>
        <v>1809951.6500000001</v>
      </c>
      <c r="X789" s="88"/>
      <c r="Y789" s="97">
        <f t="shared" si="153"/>
        <v>433772.16</v>
      </c>
      <c r="Z789" s="97">
        <f t="shared" si="154"/>
        <v>433772.16</v>
      </c>
      <c r="AA789" s="97">
        <f t="shared" si="155"/>
        <v>867544.32</v>
      </c>
    </row>
    <row r="790" spans="1:27" s="18" customFormat="1" ht="26.1" customHeight="1" x14ac:dyDescent="0.2">
      <c r="A790" s="85">
        <v>103091</v>
      </c>
      <c r="B790" s="85" t="s">
        <v>1373</v>
      </c>
      <c r="C790" s="85" t="s">
        <v>64</v>
      </c>
      <c r="D790" s="85" t="s">
        <v>65</v>
      </c>
      <c r="E790" s="85" t="s">
        <v>122</v>
      </c>
      <c r="F790" s="85" t="s">
        <v>80</v>
      </c>
      <c r="G790" s="85">
        <v>676144</v>
      </c>
      <c r="H790" s="85">
        <v>7513686489</v>
      </c>
      <c r="I790" s="86" t="s">
        <v>67</v>
      </c>
      <c r="J790" s="85">
        <v>1026671</v>
      </c>
      <c r="K790" s="86" t="s">
        <v>68</v>
      </c>
      <c r="L790" s="86" t="s">
        <v>69</v>
      </c>
      <c r="M790" s="87">
        <v>27543</v>
      </c>
      <c r="N790" s="87">
        <v>42069</v>
      </c>
      <c r="O790" s="102">
        <f t="shared" si="156"/>
        <v>0.65471011909006627</v>
      </c>
      <c r="P790" s="91">
        <f t="shared" si="145"/>
        <v>27543</v>
      </c>
      <c r="Q790" s="92">
        <f t="shared" si="146"/>
        <v>2.0248507428782276E-3</v>
      </c>
      <c r="R790" s="93">
        <f t="shared" si="147"/>
        <v>1.597226029875028E-3</v>
      </c>
      <c r="S790" s="94">
        <f t="shared" si="148"/>
        <v>962632.27</v>
      </c>
      <c r="T790" s="95">
        <f t="shared" si="149"/>
        <v>261124.73</v>
      </c>
      <c r="U790" s="95">
        <f t="shared" si="150"/>
        <v>391687.1</v>
      </c>
      <c r="V790" s="95">
        <f t="shared" si="151"/>
        <v>356373.73</v>
      </c>
      <c r="W790" s="96">
        <f t="shared" si="152"/>
        <v>1971817.83</v>
      </c>
      <c r="X790" s="88"/>
      <c r="Y790" s="97">
        <f t="shared" si="153"/>
        <v>472564.93</v>
      </c>
      <c r="Z790" s="97">
        <f t="shared" si="154"/>
        <v>472564.93</v>
      </c>
      <c r="AA790" s="97">
        <f t="shared" si="155"/>
        <v>945129.86</v>
      </c>
    </row>
    <row r="791" spans="1:27" s="18" customFormat="1" ht="26.1" customHeight="1" x14ac:dyDescent="0.2">
      <c r="A791" s="85">
        <v>103093</v>
      </c>
      <c r="B791" s="85" t="s">
        <v>1374</v>
      </c>
      <c r="C791" s="85" t="s">
        <v>129</v>
      </c>
      <c r="D791" s="85" t="s">
        <v>65</v>
      </c>
      <c r="E791" s="85" t="s">
        <v>420</v>
      </c>
      <c r="F791" s="85" t="s">
        <v>66</v>
      </c>
      <c r="G791" s="85">
        <v>676156</v>
      </c>
      <c r="H791" s="85">
        <v>1083836357</v>
      </c>
      <c r="I791" s="86" t="s">
        <v>67</v>
      </c>
      <c r="J791" s="85">
        <v>1028821</v>
      </c>
      <c r="K791" s="86" t="s">
        <v>87</v>
      </c>
      <c r="L791" s="86" t="s">
        <v>88</v>
      </c>
      <c r="M791" s="87">
        <v>8822</v>
      </c>
      <c r="N791" s="87">
        <v>27613</v>
      </c>
      <c r="O791" s="102">
        <f t="shared" si="156"/>
        <v>0.31948719805888531</v>
      </c>
      <c r="P791" s="91">
        <f t="shared" si="145"/>
        <v>8822</v>
      </c>
      <c r="Q791" s="92">
        <f t="shared" si="146"/>
        <v>6.485580094278664E-4</v>
      </c>
      <c r="R791" s="93">
        <f t="shared" si="147"/>
        <v>5.1159016939176908E-4</v>
      </c>
      <c r="S791" s="94">
        <f t="shared" si="148"/>
        <v>308330.31</v>
      </c>
      <c r="T791" s="95">
        <f t="shared" si="149"/>
        <v>83638.039999999994</v>
      </c>
      <c r="U791" s="95">
        <f t="shared" si="150"/>
        <v>125457.05</v>
      </c>
      <c r="V791" s="95">
        <f t="shared" si="151"/>
        <v>114146.21</v>
      </c>
      <c r="W791" s="96">
        <f t="shared" si="152"/>
        <v>631571.61</v>
      </c>
      <c r="X791" s="88"/>
      <c r="Y791" s="97">
        <f t="shared" si="153"/>
        <v>151362.15</v>
      </c>
      <c r="Z791" s="97">
        <f t="shared" si="154"/>
        <v>151362.15</v>
      </c>
      <c r="AA791" s="97">
        <f t="shared" si="155"/>
        <v>302724.3</v>
      </c>
    </row>
    <row r="792" spans="1:27" s="18" customFormat="1" ht="26.1" customHeight="1" x14ac:dyDescent="0.2">
      <c r="A792" s="85">
        <v>103095</v>
      </c>
      <c r="B792" s="85" t="s">
        <v>1375</v>
      </c>
      <c r="C792" s="85" t="s">
        <v>85</v>
      </c>
      <c r="D792" s="85" t="s">
        <v>65</v>
      </c>
      <c r="E792" s="85" t="s">
        <v>86</v>
      </c>
      <c r="F792" s="85" t="s">
        <v>86</v>
      </c>
      <c r="G792" s="85">
        <v>676158</v>
      </c>
      <c r="H792" s="85">
        <v>1801257779</v>
      </c>
      <c r="I792" s="86" t="s">
        <v>67</v>
      </c>
      <c r="J792" s="85">
        <v>1028695</v>
      </c>
      <c r="K792" s="86" t="s">
        <v>87</v>
      </c>
      <c r="L792" s="86" t="s">
        <v>88</v>
      </c>
      <c r="M792" s="87">
        <v>13404</v>
      </c>
      <c r="N792" s="87">
        <v>31924</v>
      </c>
      <c r="O792" s="102">
        <f t="shared" si="156"/>
        <v>0.41987219646660817</v>
      </c>
      <c r="P792" s="91">
        <f t="shared" si="145"/>
        <v>13404</v>
      </c>
      <c r="Q792" s="92">
        <f t="shared" si="146"/>
        <v>9.854082473782725E-4</v>
      </c>
      <c r="R792" s="93">
        <f t="shared" si="147"/>
        <v>7.7730159040209396E-4</v>
      </c>
      <c r="S792" s="94">
        <f t="shared" si="148"/>
        <v>468471.95</v>
      </c>
      <c r="T792" s="95">
        <f t="shared" si="149"/>
        <v>127078.24</v>
      </c>
      <c r="U792" s="95">
        <f t="shared" si="150"/>
        <v>190617.36</v>
      </c>
      <c r="V792" s="95">
        <f t="shared" si="151"/>
        <v>173431.85</v>
      </c>
      <c r="W792" s="96">
        <f t="shared" si="152"/>
        <v>959599.4</v>
      </c>
      <c r="X792" s="88"/>
      <c r="Y792" s="97">
        <f t="shared" si="153"/>
        <v>229977.14</v>
      </c>
      <c r="Z792" s="97">
        <f t="shared" si="154"/>
        <v>229977.14</v>
      </c>
      <c r="AA792" s="97">
        <f t="shared" si="155"/>
        <v>459954.28</v>
      </c>
    </row>
    <row r="793" spans="1:27" s="18" customFormat="1" ht="26.1" customHeight="1" x14ac:dyDescent="0.2">
      <c r="A793" s="85">
        <v>103103</v>
      </c>
      <c r="B793" s="85" t="s">
        <v>1376</v>
      </c>
      <c r="C793" s="85" t="s">
        <v>129</v>
      </c>
      <c r="D793" s="85" t="s">
        <v>65</v>
      </c>
      <c r="E793" s="85" t="s">
        <v>321</v>
      </c>
      <c r="F793" s="85" t="s">
        <v>103</v>
      </c>
      <c r="G793" s="85">
        <v>676145</v>
      </c>
      <c r="H793" s="85">
        <v>1225426620</v>
      </c>
      <c r="I793" s="86" t="s">
        <v>67</v>
      </c>
      <c r="J793" s="85">
        <v>1026699</v>
      </c>
      <c r="K793" s="86" t="s">
        <v>87</v>
      </c>
      <c r="L793" s="86" t="s">
        <v>88</v>
      </c>
      <c r="M793" s="87">
        <v>33666</v>
      </c>
      <c r="N793" s="87">
        <v>51608</v>
      </c>
      <c r="O793" s="102">
        <f t="shared" si="156"/>
        <v>0.65234072236862506</v>
      </c>
      <c r="P793" s="91">
        <f t="shared" si="145"/>
        <v>33666</v>
      </c>
      <c r="Q793" s="92">
        <f t="shared" si="146"/>
        <v>2.4749891119245689E-3</v>
      </c>
      <c r="R793" s="93">
        <f t="shared" si="147"/>
        <v>1.9523004582570052E-3</v>
      </c>
      <c r="S793" s="94">
        <f t="shared" si="148"/>
        <v>1176632.1000000001</v>
      </c>
      <c r="T793" s="95">
        <f t="shared" si="149"/>
        <v>319174.57</v>
      </c>
      <c r="U793" s="95">
        <f t="shared" si="150"/>
        <v>478761.86</v>
      </c>
      <c r="V793" s="95">
        <f t="shared" si="151"/>
        <v>435598.08000000002</v>
      </c>
      <c r="W793" s="96">
        <f t="shared" si="152"/>
        <v>2410166.6100000003</v>
      </c>
      <c r="X793" s="88"/>
      <c r="Y793" s="97">
        <f t="shared" si="153"/>
        <v>577619.39</v>
      </c>
      <c r="Z793" s="97">
        <f t="shared" si="154"/>
        <v>577619.39</v>
      </c>
      <c r="AA793" s="97">
        <f t="shared" si="155"/>
        <v>1155238.78</v>
      </c>
    </row>
    <row r="794" spans="1:27" s="18" customFormat="1" ht="26.1" customHeight="1" x14ac:dyDescent="0.2">
      <c r="A794" s="85">
        <v>103112</v>
      </c>
      <c r="B794" s="85" t="s">
        <v>1377</v>
      </c>
      <c r="C794" s="85" t="s">
        <v>124</v>
      </c>
      <c r="D794" s="85" t="s">
        <v>65</v>
      </c>
      <c r="E794" s="85" t="s">
        <v>103</v>
      </c>
      <c r="F794" s="85" t="s">
        <v>103</v>
      </c>
      <c r="G794" s="85">
        <v>676161</v>
      </c>
      <c r="H794" s="85">
        <v>1891991584</v>
      </c>
      <c r="I794" s="86" t="s">
        <v>67</v>
      </c>
      <c r="J794" s="85">
        <v>1028599</v>
      </c>
      <c r="K794" s="86" t="s">
        <v>111</v>
      </c>
      <c r="L794" s="86" t="s">
        <v>112</v>
      </c>
      <c r="M794" s="87">
        <v>21871</v>
      </c>
      <c r="N794" s="87">
        <v>35073</v>
      </c>
      <c r="O794" s="102">
        <f t="shared" si="156"/>
        <v>0.62358509394691075</v>
      </c>
      <c r="P794" s="91">
        <f t="shared" si="145"/>
        <v>21871</v>
      </c>
      <c r="Q794" s="92">
        <f t="shared" si="146"/>
        <v>1.6078680825432855E-3</v>
      </c>
      <c r="R794" s="93">
        <f t="shared" si="147"/>
        <v>1.2683052136440015E-3</v>
      </c>
      <c r="S794" s="94">
        <f t="shared" si="148"/>
        <v>764394.96</v>
      </c>
      <c r="T794" s="95">
        <f t="shared" si="149"/>
        <v>207350.65</v>
      </c>
      <c r="U794" s="95">
        <f t="shared" si="150"/>
        <v>311025.98</v>
      </c>
      <c r="V794" s="95">
        <f t="shared" si="151"/>
        <v>282984.78000000003</v>
      </c>
      <c r="W794" s="96">
        <f t="shared" si="152"/>
        <v>1565756.3699999999</v>
      </c>
      <c r="X794" s="88"/>
      <c r="Y794" s="97">
        <f t="shared" si="153"/>
        <v>375248.43</v>
      </c>
      <c r="Z794" s="97">
        <f t="shared" si="154"/>
        <v>375248.43</v>
      </c>
      <c r="AA794" s="97">
        <f t="shared" si="155"/>
        <v>750496.86</v>
      </c>
    </row>
    <row r="795" spans="1:27" s="18" customFormat="1" ht="26.1" customHeight="1" x14ac:dyDescent="0.2">
      <c r="A795" s="85">
        <v>103191</v>
      </c>
      <c r="B795" s="85" t="s">
        <v>1378</v>
      </c>
      <c r="C795" s="85" t="s">
        <v>146</v>
      </c>
      <c r="D795" s="85" t="s">
        <v>65</v>
      </c>
      <c r="E795" s="85" t="s">
        <v>76</v>
      </c>
      <c r="F795" s="85" t="s">
        <v>76</v>
      </c>
      <c r="G795" s="85">
        <v>676165</v>
      </c>
      <c r="H795" s="85">
        <v>1750587770</v>
      </c>
      <c r="I795" s="86" t="s">
        <v>67</v>
      </c>
      <c r="J795" s="85">
        <v>1029313</v>
      </c>
      <c r="K795" s="86" t="s">
        <v>68</v>
      </c>
      <c r="L795" s="86" t="s">
        <v>69</v>
      </c>
      <c r="M795" s="87">
        <v>27567</v>
      </c>
      <c r="N795" s="87">
        <v>36972</v>
      </c>
      <c r="O795" s="102">
        <f t="shared" si="156"/>
        <v>0.74561830574488808</v>
      </c>
      <c r="P795" s="91">
        <f t="shared" si="145"/>
        <v>27567</v>
      </c>
      <c r="Q795" s="92">
        <f t="shared" si="146"/>
        <v>2.026615126490364E-3</v>
      </c>
      <c r="R795" s="93">
        <f t="shared" si="147"/>
        <v>1.5986177963753002E-3</v>
      </c>
      <c r="S795" s="94">
        <f t="shared" si="148"/>
        <v>963471.07</v>
      </c>
      <c r="T795" s="95">
        <f t="shared" si="149"/>
        <v>261352.27</v>
      </c>
      <c r="U795" s="95">
        <f t="shared" si="150"/>
        <v>392028.4</v>
      </c>
      <c r="V795" s="95">
        <f t="shared" si="151"/>
        <v>356684.26</v>
      </c>
      <c r="W795" s="96">
        <f t="shared" si="152"/>
        <v>1973535.9999999998</v>
      </c>
      <c r="X795" s="88"/>
      <c r="Y795" s="97">
        <f t="shared" si="153"/>
        <v>472976.71</v>
      </c>
      <c r="Z795" s="97">
        <f t="shared" si="154"/>
        <v>472976.71</v>
      </c>
      <c r="AA795" s="97">
        <f t="shared" si="155"/>
        <v>945953.42</v>
      </c>
    </row>
    <row r="796" spans="1:27" s="18" customFormat="1" ht="26.1" customHeight="1" x14ac:dyDescent="0.2">
      <c r="A796" s="85">
        <v>103223</v>
      </c>
      <c r="B796" s="85" t="s">
        <v>1379</v>
      </c>
      <c r="C796" s="85" t="s">
        <v>146</v>
      </c>
      <c r="D796" s="85" t="s">
        <v>65</v>
      </c>
      <c r="E796" s="85" t="s">
        <v>103</v>
      </c>
      <c r="F796" s="85" t="s">
        <v>103</v>
      </c>
      <c r="G796" s="85">
        <v>676176</v>
      </c>
      <c r="H796" s="85">
        <v>1881269546</v>
      </c>
      <c r="I796" s="86" t="s">
        <v>67</v>
      </c>
      <c r="J796" s="85">
        <v>1019885</v>
      </c>
      <c r="K796" s="86" t="s">
        <v>72</v>
      </c>
      <c r="L796" s="86" t="s">
        <v>73</v>
      </c>
      <c r="M796" s="87">
        <v>24795</v>
      </c>
      <c r="N796" s="87">
        <v>33355</v>
      </c>
      <c r="O796" s="102">
        <f t="shared" si="156"/>
        <v>0.74336681157247786</v>
      </c>
      <c r="P796" s="91">
        <f t="shared" si="145"/>
        <v>24795</v>
      </c>
      <c r="Q796" s="92">
        <f t="shared" si="146"/>
        <v>1.8228288192885906E-3</v>
      </c>
      <c r="R796" s="93">
        <f t="shared" si="147"/>
        <v>1.4378687655938467E-3</v>
      </c>
      <c r="S796" s="94">
        <f t="shared" si="148"/>
        <v>866589.23</v>
      </c>
      <c r="T796" s="95">
        <f t="shared" si="149"/>
        <v>235071.99</v>
      </c>
      <c r="U796" s="95">
        <f t="shared" si="150"/>
        <v>352607.98</v>
      </c>
      <c r="V796" s="95">
        <f t="shared" si="151"/>
        <v>320817.87</v>
      </c>
      <c r="W796" s="96">
        <f t="shared" si="152"/>
        <v>1775087.0699999998</v>
      </c>
      <c r="X796" s="88"/>
      <c r="Y796" s="97">
        <f t="shared" si="153"/>
        <v>425416.53</v>
      </c>
      <c r="Z796" s="97">
        <f t="shared" si="154"/>
        <v>425416.53</v>
      </c>
      <c r="AA796" s="97">
        <f t="shared" si="155"/>
        <v>850833.06</v>
      </c>
    </row>
    <row r="797" spans="1:27" s="18" customFormat="1" ht="26.1" customHeight="1" x14ac:dyDescent="0.2">
      <c r="A797" s="85">
        <v>103255</v>
      </c>
      <c r="B797" s="85" t="s">
        <v>1380</v>
      </c>
      <c r="C797" s="85" t="s">
        <v>64</v>
      </c>
      <c r="D797" s="85" t="s">
        <v>65</v>
      </c>
      <c r="E797" s="85" t="s">
        <v>310</v>
      </c>
      <c r="F797" s="85" t="s">
        <v>80</v>
      </c>
      <c r="G797" s="85">
        <v>676179</v>
      </c>
      <c r="H797" s="85">
        <v>8110085968</v>
      </c>
      <c r="I797" s="86" t="s">
        <v>67</v>
      </c>
      <c r="J797" s="85">
        <v>1030436</v>
      </c>
      <c r="K797" s="86" t="s">
        <v>72</v>
      </c>
      <c r="L797" s="86" t="s">
        <v>73</v>
      </c>
      <c r="M797" s="87">
        <v>16492</v>
      </c>
      <c r="N797" s="87">
        <v>27908</v>
      </c>
      <c r="O797" s="102">
        <f t="shared" si="156"/>
        <v>0.59094166547226601</v>
      </c>
      <c r="P797" s="91">
        <f t="shared" si="145"/>
        <v>16492</v>
      </c>
      <c r="Q797" s="92">
        <f t="shared" si="146"/>
        <v>1.2124256054731775E-3</v>
      </c>
      <c r="R797" s="93">
        <f t="shared" si="147"/>
        <v>9.5637554677046655E-4</v>
      </c>
      <c r="S797" s="94">
        <f t="shared" si="148"/>
        <v>576398.04</v>
      </c>
      <c r="T797" s="95">
        <f t="shared" si="149"/>
        <v>156354.4</v>
      </c>
      <c r="U797" s="95">
        <f t="shared" si="150"/>
        <v>234531.59</v>
      </c>
      <c r="V797" s="95">
        <f t="shared" si="151"/>
        <v>213386.91</v>
      </c>
      <c r="W797" s="96">
        <f t="shared" si="152"/>
        <v>1180670.94</v>
      </c>
      <c r="X797" s="88"/>
      <c r="Y797" s="97">
        <f t="shared" si="153"/>
        <v>282959.03999999998</v>
      </c>
      <c r="Z797" s="97">
        <f t="shared" si="154"/>
        <v>282959.03999999998</v>
      </c>
      <c r="AA797" s="97">
        <f t="shared" si="155"/>
        <v>565918.07999999996</v>
      </c>
    </row>
    <row r="798" spans="1:27" s="18" customFormat="1" ht="26.1" customHeight="1" x14ac:dyDescent="0.2">
      <c r="A798" s="85">
        <v>103284</v>
      </c>
      <c r="B798" s="85" t="s">
        <v>1381</v>
      </c>
      <c r="C798" s="85" t="s">
        <v>1118</v>
      </c>
      <c r="D798" s="85" t="s">
        <v>65</v>
      </c>
      <c r="E798" s="85" t="s">
        <v>766</v>
      </c>
      <c r="F798" s="85" t="s">
        <v>135</v>
      </c>
      <c r="G798" s="85">
        <v>676180</v>
      </c>
      <c r="H798" s="85">
        <v>1235318338</v>
      </c>
      <c r="I798" s="86" t="s">
        <v>67</v>
      </c>
      <c r="J798" s="85">
        <v>1026611</v>
      </c>
      <c r="K798" s="86" t="s">
        <v>111</v>
      </c>
      <c r="L798" s="86" t="s">
        <v>112</v>
      </c>
      <c r="M798" s="87">
        <v>27062</v>
      </c>
      <c r="N798" s="87">
        <v>37358</v>
      </c>
      <c r="O798" s="102">
        <f t="shared" si="156"/>
        <v>0.7243963809625783</v>
      </c>
      <c r="P798" s="91">
        <f t="shared" si="145"/>
        <v>27062</v>
      </c>
      <c r="Q798" s="92">
        <f t="shared" si="146"/>
        <v>1.9894895546516572E-3</v>
      </c>
      <c r="R798" s="93">
        <f t="shared" si="147"/>
        <v>1.5693327095987369E-3</v>
      </c>
      <c r="S798" s="94">
        <f t="shared" si="148"/>
        <v>945821.24</v>
      </c>
      <c r="T798" s="95">
        <f t="shared" si="149"/>
        <v>256564.56</v>
      </c>
      <c r="U798" s="95">
        <f t="shared" si="150"/>
        <v>384846.83</v>
      </c>
      <c r="V798" s="95">
        <f t="shared" si="151"/>
        <v>350150.16</v>
      </c>
      <c r="W798" s="96">
        <f t="shared" si="152"/>
        <v>1937382.79</v>
      </c>
      <c r="X798" s="88"/>
      <c r="Y798" s="97">
        <f t="shared" si="153"/>
        <v>464312.24</v>
      </c>
      <c r="Z798" s="97">
        <f t="shared" si="154"/>
        <v>464312.24</v>
      </c>
      <c r="AA798" s="97">
        <f t="shared" si="155"/>
        <v>928624.48</v>
      </c>
    </row>
    <row r="799" spans="1:27" s="18" customFormat="1" ht="26.1" customHeight="1" x14ac:dyDescent="0.2">
      <c r="A799" s="85">
        <v>103323</v>
      </c>
      <c r="B799" s="85" t="s">
        <v>1382</v>
      </c>
      <c r="C799" s="85" t="s">
        <v>140</v>
      </c>
      <c r="D799" s="85" t="s">
        <v>65</v>
      </c>
      <c r="E799" s="85" t="s">
        <v>99</v>
      </c>
      <c r="F799" s="85" t="s">
        <v>100</v>
      </c>
      <c r="G799" s="85">
        <v>676193</v>
      </c>
      <c r="H799" s="85">
        <v>1679225296</v>
      </c>
      <c r="I799" s="86" t="s">
        <v>67</v>
      </c>
      <c r="J799" s="85">
        <v>1025849</v>
      </c>
      <c r="K799" s="86" t="s">
        <v>72</v>
      </c>
      <c r="L799" s="86" t="s">
        <v>73</v>
      </c>
      <c r="M799" s="87">
        <v>10191</v>
      </c>
      <c r="N799" s="87">
        <v>20531</v>
      </c>
      <c r="O799" s="102">
        <f t="shared" si="156"/>
        <v>0.49637134089912816</v>
      </c>
      <c r="P799" s="91">
        <f t="shared" si="145"/>
        <v>10191</v>
      </c>
      <c r="Q799" s="92">
        <f t="shared" si="146"/>
        <v>7.4920139130348973E-4</v>
      </c>
      <c r="R799" s="93">
        <f t="shared" si="147"/>
        <v>5.9097885017813637E-4</v>
      </c>
      <c r="S799" s="94">
        <f t="shared" si="148"/>
        <v>356177.08</v>
      </c>
      <c r="T799" s="95">
        <f t="shared" si="149"/>
        <v>96617</v>
      </c>
      <c r="U799" s="95">
        <f t="shared" si="150"/>
        <v>144925.51</v>
      </c>
      <c r="V799" s="95">
        <f t="shared" si="151"/>
        <v>131859.44</v>
      </c>
      <c r="W799" s="96">
        <f t="shared" si="152"/>
        <v>729579.03</v>
      </c>
      <c r="X799" s="88"/>
      <c r="Y799" s="97">
        <f t="shared" si="153"/>
        <v>174850.57</v>
      </c>
      <c r="Z799" s="97">
        <f t="shared" si="154"/>
        <v>174850.57</v>
      </c>
      <c r="AA799" s="97">
        <f t="shared" si="155"/>
        <v>349701.14</v>
      </c>
    </row>
    <row r="800" spans="1:27" s="18" customFormat="1" ht="26.1" customHeight="1" x14ac:dyDescent="0.2">
      <c r="A800" s="85">
        <v>103338</v>
      </c>
      <c r="B800" s="85" t="s">
        <v>1383</v>
      </c>
      <c r="C800" s="85" t="s">
        <v>1384</v>
      </c>
      <c r="D800" s="85" t="s">
        <v>106</v>
      </c>
      <c r="E800" s="85" t="s">
        <v>66</v>
      </c>
      <c r="F800" s="85" t="s">
        <v>66</v>
      </c>
      <c r="G800" s="85">
        <v>676188</v>
      </c>
      <c r="H800" s="85">
        <v>8818174890</v>
      </c>
      <c r="I800" s="86" t="s">
        <v>67</v>
      </c>
      <c r="J800" s="85">
        <v>1015917</v>
      </c>
      <c r="K800" s="86" t="s">
        <v>72</v>
      </c>
      <c r="L800" s="86" t="s">
        <v>73</v>
      </c>
      <c r="M800" s="87">
        <v>19448</v>
      </c>
      <c r="N800" s="87">
        <v>27215</v>
      </c>
      <c r="O800" s="102">
        <f t="shared" si="156"/>
        <v>0.71460591585522693</v>
      </c>
      <c r="P800" s="91">
        <f t="shared" si="145"/>
        <v>19448</v>
      </c>
      <c r="Q800" s="92">
        <f t="shared" si="146"/>
        <v>0</v>
      </c>
      <c r="R800" s="93">
        <f t="shared" si="147"/>
        <v>1.1277947873873414E-3</v>
      </c>
      <c r="S800" s="94">
        <f t="shared" si="148"/>
        <v>0</v>
      </c>
      <c r="T800" s="95">
        <f t="shared" si="149"/>
        <v>184379.11</v>
      </c>
      <c r="U800" s="95">
        <f t="shared" si="150"/>
        <v>276568.65999999997</v>
      </c>
      <c r="V800" s="95">
        <f t="shared" si="151"/>
        <v>0</v>
      </c>
      <c r="W800" s="96">
        <f t="shared" si="152"/>
        <v>460947.76999999996</v>
      </c>
      <c r="X800" s="88"/>
      <c r="Y800" s="97">
        <f t="shared" si="153"/>
        <v>0</v>
      </c>
      <c r="Z800" s="97">
        <f t="shared" si="154"/>
        <v>0</v>
      </c>
      <c r="AA800" s="97">
        <f t="shared" si="155"/>
        <v>0</v>
      </c>
    </row>
    <row r="801" spans="1:27" s="18" customFormat="1" ht="26.1" customHeight="1" x14ac:dyDescent="0.2">
      <c r="A801" s="85">
        <v>103341</v>
      </c>
      <c r="B801" s="85" t="s">
        <v>1385</v>
      </c>
      <c r="C801" s="85" t="s">
        <v>129</v>
      </c>
      <c r="D801" s="85" t="s">
        <v>65</v>
      </c>
      <c r="E801" s="85" t="s">
        <v>66</v>
      </c>
      <c r="F801" s="85" t="s">
        <v>66</v>
      </c>
      <c r="G801" s="85">
        <v>676178</v>
      </c>
      <c r="H801" s="85">
        <v>1295920221</v>
      </c>
      <c r="I801" s="86" t="s">
        <v>67</v>
      </c>
      <c r="J801" s="85">
        <v>1026639</v>
      </c>
      <c r="K801" s="86" t="s">
        <v>87</v>
      </c>
      <c r="L801" s="86" t="s">
        <v>88</v>
      </c>
      <c r="M801" s="87">
        <v>21309</v>
      </c>
      <c r="N801" s="87">
        <v>31555</v>
      </c>
      <c r="O801" s="102">
        <f t="shared" si="156"/>
        <v>0.6752971003010616</v>
      </c>
      <c r="P801" s="91">
        <f t="shared" si="145"/>
        <v>21309</v>
      </c>
      <c r="Q801" s="92">
        <f t="shared" si="146"/>
        <v>1.5665520996257542E-3</v>
      </c>
      <c r="R801" s="93">
        <f t="shared" si="147"/>
        <v>1.2357146814292914E-3</v>
      </c>
      <c r="S801" s="94">
        <f t="shared" si="148"/>
        <v>744752.97</v>
      </c>
      <c r="T801" s="95">
        <f t="shared" si="149"/>
        <v>202022.54</v>
      </c>
      <c r="U801" s="95">
        <f t="shared" si="150"/>
        <v>303033.82</v>
      </c>
      <c r="V801" s="95">
        <f t="shared" si="151"/>
        <v>275713.17</v>
      </c>
      <c r="W801" s="96">
        <f t="shared" si="152"/>
        <v>1525522.5</v>
      </c>
      <c r="X801" s="88"/>
      <c r="Y801" s="97">
        <f t="shared" si="153"/>
        <v>365606</v>
      </c>
      <c r="Z801" s="97">
        <f t="shared" si="154"/>
        <v>365606</v>
      </c>
      <c r="AA801" s="97">
        <f t="shared" si="155"/>
        <v>731212</v>
      </c>
    </row>
    <row r="802" spans="1:27" s="18" customFormat="1" ht="26.1" customHeight="1" x14ac:dyDescent="0.2">
      <c r="A802" s="85">
        <v>103408</v>
      </c>
      <c r="B802" s="85" t="s">
        <v>1386</v>
      </c>
      <c r="C802" s="85" t="s">
        <v>1173</v>
      </c>
      <c r="D802" s="85" t="s">
        <v>65</v>
      </c>
      <c r="E802" s="85" t="s">
        <v>226</v>
      </c>
      <c r="F802" s="85" t="s">
        <v>86</v>
      </c>
      <c r="G802" s="85">
        <v>676181</v>
      </c>
      <c r="H802" s="85">
        <v>7460021649</v>
      </c>
      <c r="I802" s="86" t="s">
        <v>67</v>
      </c>
      <c r="J802" s="85">
        <v>1026694</v>
      </c>
      <c r="K802" s="86" t="s">
        <v>72</v>
      </c>
      <c r="L802" s="86" t="s">
        <v>73</v>
      </c>
      <c r="M802" s="87">
        <v>16366</v>
      </c>
      <c r="N802" s="87">
        <v>30681</v>
      </c>
      <c r="O802" s="102">
        <f t="shared" si="156"/>
        <v>0.53342459502623774</v>
      </c>
      <c r="P802" s="91">
        <f t="shared" si="145"/>
        <v>16366</v>
      </c>
      <c r="Q802" s="92">
        <f t="shared" si="146"/>
        <v>1.2031625915094606E-3</v>
      </c>
      <c r="R802" s="93">
        <f t="shared" si="147"/>
        <v>9.4906877264403682E-4</v>
      </c>
      <c r="S802" s="94">
        <f t="shared" si="148"/>
        <v>571994.31999999995</v>
      </c>
      <c r="T802" s="95">
        <f t="shared" si="149"/>
        <v>155159.84</v>
      </c>
      <c r="U802" s="95">
        <f t="shared" si="150"/>
        <v>232739.76</v>
      </c>
      <c r="V802" s="95">
        <f t="shared" si="151"/>
        <v>211756.62</v>
      </c>
      <c r="W802" s="96">
        <f t="shared" si="152"/>
        <v>1171650.54</v>
      </c>
      <c r="X802" s="88"/>
      <c r="Y802" s="97">
        <f t="shared" si="153"/>
        <v>280797.21000000002</v>
      </c>
      <c r="Z802" s="97">
        <f t="shared" si="154"/>
        <v>280797.21000000002</v>
      </c>
      <c r="AA802" s="97">
        <f t="shared" si="155"/>
        <v>561594.42000000004</v>
      </c>
    </row>
    <row r="803" spans="1:27" s="18" customFormat="1" ht="26.1" customHeight="1" x14ac:dyDescent="0.2">
      <c r="A803" s="85">
        <v>103421</v>
      </c>
      <c r="B803" s="85" t="s">
        <v>1387</v>
      </c>
      <c r="C803" s="85" t="s">
        <v>1388</v>
      </c>
      <c r="D803" s="85" t="s">
        <v>65</v>
      </c>
      <c r="E803" s="85" t="s">
        <v>459</v>
      </c>
      <c r="F803" s="85" t="s">
        <v>100</v>
      </c>
      <c r="G803" s="85">
        <v>676187</v>
      </c>
      <c r="H803" s="85">
        <v>1306026729</v>
      </c>
      <c r="I803" s="86" t="s">
        <v>67</v>
      </c>
      <c r="J803" s="85">
        <v>1028727</v>
      </c>
      <c r="K803" s="86" t="s">
        <v>111</v>
      </c>
      <c r="L803" s="86" t="s">
        <v>112</v>
      </c>
      <c r="M803" s="87">
        <v>14837</v>
      </c>
      <c r="N803" s="87">
        <v>27483</v>
      </c>
      <c r="O803" s="102">
        <f t="shared" si="156"/>
        <v>0.53986100498489975</v>
      </c>
      <c r="P803" s="91">
        <f t="shared" si="145"/>
        <v>14837</v>
      </c>
      <c r="Q803" s="92">
        <f t="shared" si="146"/>
        <v>1.0907566522195935E-3</v>
      </c>
      <c r="R803" s="93">
        <f t="shared" si="147"/>
        <v>8.6040164852252074E-4</v>
      </c>
      <c r="S803" s="94">
        <f t="shared" si="148"/>
        <v>518555.53</v>
      </c>
      <c r="T803" s="95">
        <f t="shared" si="149"/>
        <v>140663.97</v>
      </c>
      <c r="U803" s="95">
        <f t="shared" si="150"/>
        <v>210995.95</v>
      </c>
      <c r="V803" s="95">
        <f t="shared" si="151"/>
        <v>191973.17</v>
      </c>
      <c r="W803" s="96">
        <f t="shared" si="152"/>
        <v>1062188.6199999999</v>
      </c>
      <c r="X803" s="88"/>
      <c r="Y803" s="97">
        <f t="shared" si="153"/>
        <v>254563.62</v>
      </c>
      <c r="Z803" s="97">
        <f t="shared" si="154"/>
        <v>254563.62</v>
      </c>
      <c r="AA803" s="97">
        <f t="shared" si="155"/>
        <v>509127.24</v>
      </c>
    </row>
    <row r="804" spans="1:27" s="18" customFormat="1" ht="26.1" customHeight="1" x14ac:dyDescent="0.2">
      <c r="A804" s="85">
        <v>103435</v>
      </c>
      <c r="B804" s="85" t="s">
        <v>1389</v>
      </c>
      <c r="C804" s="85" t="s">
        <v>146</v>
      </c>
      <c r="D804" s="85" t="s">
        <v>65</v>
      </c>
      <c r="E804" s="85" t="s">
        <v>335</v>
      </c>
      <c r="F804" s="85" t="s">
        <v>103</v>
      </c>
      <c r="G804" s="85">
        <v>676185</v>
      </c>
      <c r="H804" s="85">
        <v>1306411061</v>
      </c>
      <c r="I804" s="86" t="s">
        <v>67</v>
      </c>
      <c r="J804" s="85">
        <v>1019881</v>
      </c>
      <c r="K804" s="86" t="s">
        <v>72</v>
      </c>
      <c r="L804" s="86" t="s">
        <v>73</v>
      </c>
      <c r="M804" s="87">
        <v>19468</v>
      </c>
      <c r="N804" s="87">
        <v>31414</v>
      </c>
      <c r="O804" s="102">
        <f t="shared" si="156"/>
        <v>0.61972369007448913</v>
      </c>
      <c r="P804" s="91">
        <f t="shared" si="145"/>
        <v>19468</v>
      </c>
      <c r="Q804" s="92">
        <f t="shared" si="146"/>
        <v>1.4312091733781117E-3</v>
      </c>
      <c r="R804" s="93">
        <f t="shared" si="147"/>
        <v>1.1289545928042349E-3</v>
      </c>
      <c r="S804" s="94">
        <f t="shared" si="148"/>
        <v>680409.72</v>
      </c>
      <c r="T804" s="95">
        <f t="shared" si="149"/>
        <v>184568.72</v>
      </c>
      <c r="U804" s="95">
        <f t="shared" si="150"/>
        <v>276853.08</v>
      </c>
      <c r="V804" s="95">
        <f t="shared" si="151"/>
        <v>251892.81</v>
      </c>
      <c r="W804" s="96">
        <f t="shared" si="152"/>
        <v>1393724.33</v>
      </c>
      <c r="X804" s="88"/>
      <c r="Y804" s="97">
        <f t="shared" si="153"/>
        <v>334019.32</v>
      </c>
      <c r="Z804" s="97">
        <f t="shared" si="154"/>
        <v>334019.32</v>
      </c>
      <c r="AA804" s="97">
        <f t="shared" si="155"/>
        <v>668038.64</v>
      </c>
    </row>
    <row r="805" spans="1:27" s="18" customFormat="1" ht="26.1" customHeight="1" x14ac:dyDescent="0.2">
      <c r="A805" s="85">
        <v>103443</v>
      </c>
      <c r="B805" s="85" t="s">
        <v>1390</v>
      </c>
      <c r="C805" s="85" t="s">
        <v>90</v>
      </c>
      <c r="D805" s="85" t="s">
        <v>65</v>
      </c>
      <c r="E805" s="85" t="s">
        <v>138</v>
      </c>
      <c r="F805" s="85" t="s">
        <v>86</v>
      </c>
      <c r="G805" s="85">
        <v>676472</v>
      </c>
      <c r="H805" s="85">
        <v>1801429303</v>
      </c>
      <c r="I805" s="86" t="s">
        <v>67</v>
      </c>
      <c r="J805" s="85">
        <v>1030986</v>
      </c>
      <c r="K805" s="86" t="s">
        <v>484</v>
      </c>
      <c r="L805" s="86" t="s">
        <v>88</v>
      </c>
      <c r="M805" s="87">
        <v>7544</v>
      </c>
      <c r="N805" s="87">
        <v>14426</v>
      </c>
      <c r="O805" s="102">
        <f t="shared" si="156"/>
        <v>0.52294468321086929</v>
      </c>
      <c r="P805" s="91">
        <f t="shared" si="145"/>
        <v>18115.526315789473</v>
      </c>
      <c r="Q805" s="92">
        <f t="shared" si="146"/>
        <v>1.3317807398669859E-3</v>
      </c>
      <c r="R805" s="93">
        <f t="shared" si="147"/>
        <v>1.050524277546564E-3</v>
      </c>
      <c r="S805" s="94">
        <f t="shared" si="148"/>
        <v>633140.55000000005</v>
      </c>
      <c r="T805" s="95">
        <f t="shared" si="149"/>
        <v>171746.43</v>
      </c>
      <c r="U805" s="95">
        <f t="shared" si="150"/>
        <v>257619.65</v>
      </c>
      <c r="V805" s="95">
        <f t="shared" si="151"/>
        <v>234393.41</v>
      </c>
      <c r="W805" s="96">
        <f t="shared" si="152"/>
        <v>1296900.0399999998</v>
      </c>
      <c r="X805" s="88"/>
      <c r="Y805" s="97">
        <f t="shared" si="153"/>
        <v>310814.45</v>
      </c>
      <c r="Z805" s="97">
        <f t="shared" si="154"/>
        <v>310814.45</v>
      </c>
      <c r="AA805" s="97">
        <f t="shared" si="155"/>
        <v>621628.9</v>
      </c>
    </row>
    <row r="806" spans="1:27" s="18" customFormat="1" ht="26.1" customHeight="1" x14ac:dyDescent="0.2">
      <c r="A806" s="85">
        <v>103448</v>
      </c>
      <c r="B806" s="85" t="s">
        <v>1391</v>
      </c>
      <c r="C806" s="85" t="s">
        <v>1392</v>
      </c>
      <c r="D806" s="85" t="s">
        <v>65</v>
      </c>
      <c r="E806" s="85" t="s">
        <v>580</v>
      </c>
      <c r="F806" s="85" t="s">
        <v>76</v>
      </c>
      <c r="G806" s="85">
        <v>676195</v>
      </c>
      <c r="H806" s="85">
        <v>8522948498</v>
      </c>
      <c r="I806" s="86" t="s">
        <v>67</v>
      </c>
      <c r="J806" s="85">
        <v>1031341</v>
      </c>
      <c r="K806" s="86" t="s">
        <v>1393</v>
      </c>
      <c r="L806" s="86" t="s">
        <v>73</v>
      </c>
      <c r="M806" s="87">
        <v>3555</v>
      </c>
      <c r="N806" s="87">
        <v>7394</v>
      </c>
      <c r="O806" s="102">
        <f t="shared" si="156"/>
        <v>0.48079523938328372</v>
      </c>
      <c r="P806" s="91">
        <f t="shared" si="145"/>
        <v>14259.065934065933</v>
      </c>
      <c r="Q806" s="92">
        <f t="shared" si="146"/>
        <v>1.0482692607683634E-3</v>
      </c>
      <c r="R806" s="93">
        <f t="shared" si="147"/>
        <v>8.2688709550863691E-4</v>
      </c>
      <c r="S806" s="94">
        <f t="shared" si="148"/>
        <v>498356.64</v>
      </c>
      <c r="T806" s="95">
        <f t="shared" si="149"/>
        <v>135184.79</v>
      </c>
      <c r="U806" s="95">
        <f t="shared" si="150"/>
        <v>202777.19</v>
      </c>
      <c r="V806" s="95">
        <f t="shared" si="151"/>
        <v>184495.39</v>
      </c>
      <c r="W806" s="96">
        <f t="shared" si="152"/>
        <v>1020814.0100000001</v>
      </c>
      <c r="X806" s="88"/>
      <c r="Y806" s="97">
        <f t="shared" si="153"/>
        <v>244647.81</v>
      </c>
      <c r="Z806" s="97">
        <f t="shared" si="154"/>
        <v>244647.81</v>
      </c>
      <c r="AA806" s="97">
        <f t="shared" si="155"/>
        <v>489295.62</v>
      </c>
    </row>
    <row r="807" spans="1:27" s="18" customFormat="1" ht="26.1" customHeight="1" x14ac:dyDescent="0.2">
      <c r="A807" s="85">
        <v>103454</v>
      </c>
      <c r="B807" s="85" t="s">
        <v>1394</v>
      </c>
      <c r="C807" s="85" t="s">
        <v>127</v>
      </c>
      <c r="D807" s="85" t="s">
        <v>65</v>
      </c>
      <c r="E807" s="85" t="s">
        <v>99</v>
      </c>
      <c r="F807" s="85" t="s">
        <v>100</v>
      </c>
      <c r="G807" s="85">
        <v>676184</v>
      </c>
      <c r="H807" s="85">
        <v>1770752172</v>
      </c>
      <c r="I807" s="86" t="s">
        <v>67</v>
      </c>
      <c r="J807" s="85">
        <v>1030982</v>
      </c>
      <c r="K807" s="86" t="s">
        <v>93</v>
      </c>
      <c r="L807" s="86" t="s">
        <v>88</v>
      </c>
      <c r="M807" s="87">
        <v>6801</v>
      </c>
      <c r="N807" s="87">
        <v>16129</v>
      </c>
      <c r="O807" s="102">
        <f t="shared" si="156"/>
        <v>0.42166284332568665</v>
      </c>
      <c r="P807" s="91">
        <f t="shared" si="145"/>
        <v>13639.368131868132</v>
      </c>
      <c r="Q807" s="92">
        <f t="shared" si="146"/>
        <v>1.0027115671569114E-3</v>
      </c>
      <c r="R807" s="93">
        <f t="shared" si="147"/>
        <v>7.9095065211733334E-4</v>
      </c>
      <c r="S807" s="94">
        <f t="shared" si="148"/>
        <v>476698.1</v>
      </c>
      <c r="T807" s="95">
        <f t="shared" si="149"/>
        <v>129309.67</v>
      </c>
      <c r="U807" s="95">
        <f t="shared" si="150"/>
        <v>193964.51</v>
      </c>
      <c r="V807" s="95">
        <f t="shared" si="151"/>
        <v>176477.24</v>
      </c>
      <c r="W807" s="96">
        <f t="shared" si="152"/>
        <v>976449.52</v>
      </c>
      <c r="X807" s="88"/>
      <c r="Y807" s="97">
        <f t="shared" si="153"/>
        <v>234015.43</v>
      </c>
      <c r="Z807" s="97">
        <f t="shared" si="154"/>
        <v>234015.43</v>
      </c>
      <c r="AA807" s="97">
        <f t="shared" si="155"/>
        <v>468030.86</v>
      </c>
    </row>
    <row r="808" spans="1:27" s="18" customFormat="1" ht="26.1" customHeight="1" x14ac:dyDescent="0.2">
      <c r="A808" s="85">
        <v>103455</v>
      </c>
      <c r="B808" s="85" t="s">
        <v>1395</v>
      </c>
      <c r="C808" s="85" t="s">
        <v>334</v>
      </c>
      <c r="D808" s="85" t="s">
        <v>65</v>
      </c>
      <c r="E808" s="85" t="s">
        <v>457</v>
      </c>
      <c r="F808" s="85" t="s">
        <v>103</v>
      </c>
      <c r="G808" s="85">
        <v>676209</v>
      </c>
      <c r="H808" s="85">
        <v>1649722943</v>
      </c>
      <c r="I808" s="86" t="s">
        <v>67</v>
      </c>
      <c r="J808" s="85">
        <v>1031128</v>
      </c>
      <c r="K808" s="86" t="s">
        <v>484</v>
      </c>
      <c r="L808" s="86" t="s">
        <v>88</v>
      </c>
      <c r="M808" s="87">
        <v>5042</v>
      </c>
      <c r="N808" s="87">
        <v>13440</v>
      </c>
      <c r="O808" s="102">
        <f t="shared" si="156"/>
        <v>0.37514880952380952</v>
      </c>
      <c r="P808" s="91">
        <f t="shared" si="145"/>
        <v>12107.434210526315</v>
      </c>
      <c r="Q808" s="92">
        <f t="shared" si="146"/>
        <v>8.9008993775309419E-4</v>
      </c>
      <c r="R808" s="93">
        <f t="shared" si="147"/>
        <v>7.0211338910256829E-4</v>
      </c>
      <c r="S808" s="94">
        <f t="shared" si="148"/>
        <v>423156.77</v>
      </c>
      <c r="T808" s="95">
        <f t="shared" si="149"/>
        <v>114785.99</v>
      </c>
      <c r="U808" s="95">
        <f t="shared" si="150"/>
        <v>172178.99</v>
      </c>
      <c r="V808" s="95">
        <f t="shared" si="151"/>
        <v>156655.82999999999</v>
      </c>
      <c r="W808" s="96">
        <f t="shared" si="152"/>
        <v>866777.58</v>
      </c>
      <c r="X808" s="88"/>
      <c r="Y808" s="97">
        <f t="shared" si="153"/>
        <v>207731.5</v>
      </c>
      <c r="Z808" s="97">
        <f t="shared" si="154"/>
        <v>207731.5</v>
      </c>
      <c r="AA808" s="97">
        <f t="shared" si="155"/>
        <v>415463</v>
      </c>
    </row>
    <row r="809" spans="1:27" s="18" customFormat="1" ht="26.1" customHeight="1" x14ac:dyDescent="0.2">
      <c r="A809" s="85">
        <v>103462</v>
      </c>
      <c r="B809" s="85" t="s">
        <v>1396</v>
      </c>
      <c r="C809" s="85" t="s">
        <v>579</v>
      </c>
      <c r="D809" s="85" t="s">
        <v>65</v>
      </c>
      <c r="E809" s="85" t="s">
        <v>294</v>
      </c>
      <c r="F809" s="85" t="s">
        <v>76</v>
      </c>
      <c r="G809" s="85">
        <v>676201</v>
      </c>
      <c r="H809" s="85">
        <v>1275717894</v>
      </c>
      <c r="I809" s="86" t="s">
        <v>67</v>
      </c>
      <c r="J809" s="85">
        <v>1030895</v>
      </c>
      <c r="K809" s="86" t="s">
        <v>536</v>
      </c>
      <c r="L809" s="86" t="s">
        <v>73</v>
      </c>
      <c r="M809" s="87">
        <v>14640</v>
      </c>
      <c r="N809" s="87">
        <v>28717</v>
      </c>
      <c r="O809" s="102">
        <f t="shared" si="156"/>
        <v>0.50980255597729562</v>
      </c>
      <c r="P809" s="91">
        <f t="shared" si="145"/>
        <v>17520</v>
      </c>
      <c r="Q809" s="92">
        <f t="shared" si="146"/>
        <v>1.2880000368596938E-3</v>
      </c>
      <c r="R809" s="93">
        <f t="shared" si="147"/>
        <v>1.0159895451987979E-3</v>
      </c>
      <c r="S809" s="94">
        <f t="shared" si="148"/>
        <v>612326.81000000006</v>
      </c>
      <c r="T809" s="95">
        <f t="shared" si="149"/>
        <v>166100.47</v>
      </c>
      <c r="U809" s="95">
        <f t="shared" si="150"/>
        <v>249150.71</v>
      </c>
      <c r="V809" s="95">
        <f t="shared" si="151"/>
        <v>226688.01</v>
      </c>
      <c r="W809" s="96">
        <f t="shared" si="152"/>
        <v>1254266</v>
      </c>
      <c r="X809" s="88"/>
      <c r="Y809" s="97">
        <f t="shared" si="153"/>
        <v>300596.8</v>
      </c>
      <c r="Z809" s="97">
        <f t="shared" si="154"/>
        <v>300596.8</v>
      </c>
      <c r="AA809" s="97">
        <f t="shared" si="155"/>
        <v>601193.6</v>
      </c>
    </row>
    <row r="810" spans="1:27" s="18" customFormat="1" ht="26.1" customHeight="1" x14ac:dyDescent="0.2">
      <c r="A810" s="85">
        <v>103468</v>
      </c>
      <c r="B810" s="85" t="s">
        <v>1397</v>
      </c>
      <c r="C810" s="85" t="s">
        <v>129</v>
      </c>
      <c r="D810" s="85" t="s">
        <v>65</v>
      </c>
      <c r="E810" s="85" t="s">
        <v>486</v>
      </c>
      <c r="F810" s="85" t="s">
        <v>103</v>
      </c>
      <c r="G810" s="85">
        <v>676197</v>
      </c>
      <c r="H810" s="85">
        <v>7560042214</v>
      </c>
      <c r="I810" s="86" t="s">
        <v>67</v>
      </c>
      <c r="J810" s="85">
        <v>1028783</v>
      </c>
      <c r="K810" s="86" t="s">
        <v>87</v>
      </c>
      <c r="L810" s="86" t="s">
        <v>88</v>
      </c>
      <c r="M810" s="87">
        <v>18762</v>
      </c>
      <c r="N810" s="87">
        <v>28348</v>
      </c>
      <c r="O810" s="102">
        <f t="shared" si="156"/>
        <v>0.66184563284887821</v>
      </c>
      <c r="P810" s="91">
        <f t="shared" si="145"/>
        <v>18762</v>
      </c>
      <c r="Q810" s="92">
        <f t="shared" si="146"/>
        <v>1.3793068887877611E-3</v>
      </c>
      <c r="R810" s="93">
        <f t="shared" si="147"/>
        <v>1.0880134615878908E-3</v>
      </c>
      <c r="S810" s="94">
        <f t="shared" si="148"/>
        <v>655734.91</v>
      </c>
      <c r="T810" s="95">
        <f t="shared" si="149"/>
        <v>177875.4</v>
      </c>
      <c r="U810" s="95">
        <f t="shared" si="150"/>
        <v>266813.11</v>
      </c>
      <c r="V810" s="95">
        <f t="shared" si="151"/>
        <v>242758.01</v>
      </c>
      <c r="W810" s="96">
        <f t="shared" si="152"/>
        <v>1343181.43</v>
      </c>
      <c r="X810" s="88"/>
      <c r="Y810" s="97">
        <f t="shared" si="153"/>
        <v>321906.23</v>
      </c>
      <c r="Z810" s="97">
        <f t="shared" si="154"/>
        <v>321906.23</v>
      </c>
      <c r="AA810" s="97">
        <f t="shared" si="155"/>
        <v>643812.46</v>
      </c>
    </row>
    <row r="811" spans="1:27" s="18" customFormat="1" ht="26.1" customHeight="1" x14ac:dyDescent="0.2">
      <c r="A811" s="85">
        <v>103471</v>
      </c>
      <c r="B811" s="85" t="s">
        <v>1398</v>
      </c>
      <c r="C811" s="85" t="s">
        <v>239</v>
      </c>
      <c r="D811" s="85" t="s">
        <v>65</v>
      </c>
      <c r="E811" s="85" t="s">
        <v>76</v>
      </c>
      <c r="F811" s="85" t="s">
        <v>76</v>
      </c>
      <c r="G811" s="85">
        <v>676194</v>
      </c>
      <c r="H811" s="85">
        <v>1659731081</v>
      </c>
      <c r="I811" s="86" t="s">
        <v>67</v>
      </c>
      <c r="J811" s="85">
        <v>1028856</v>
      </c>
      <c r="K811" s="86" t="s">
        <v>87</v>
      </c>
      <c r="L811" s="86" t="s">
        <v>88</v>
      </c>
      <c r="M811" s="87">
        <v>20127</v>
      </c>
      <c r="N811" s="87">
        <v>29127</v>
      </c>
      <c r="O811" s="102">
        <f t="shared" si="156"/>
        <v>0.6910083427747451</v>
      </c>
      <c r="P811" s="91">
        <f t="shared" si="145"/>
        <v>20127</v>
      </c>
      <c r="Q811" s="92">
        <f t="shared" si="146"/>
        <v>1.4796562067280283E-3</v>
      </c>
      <c r="R811" s="93">
        <f t="shared" si="147"/>
        <v>1.1671701812908794E-3</v>
      </c>
      <c r="S811" s="94">
        <f t="shared" si="148"/>
        <v>703441.88</v>
      </c>
      <c r="T811" s="95">
        <f t="shared" si="149"/>
        <v>190816.45</v>
      </c>
      <c r="U811" s="95">
        <f t="shared" si="150"/>
        <v>286224.68</v>
      </c>
      <c r="V811" s="95">
        <f t="shared" si="151"/>
        <v>260419.49</v>
      </c>
      <c r="W811" s="96">
        <f t="shared" si="152"/>
        <v>1440902.5</v>
      </c>
      <c r="X811" s="88"/>
      <c r="Y811" s="97">
        <f t="shared" si="153"/>
        <v>345326.01</v>
      </c>
      <c r="Z811" s="97">
        <f t="shared" si="154"/>
        <v>345326.01</v>
      </c>
      <c r="AA811" s="97">
        <f t="shared" si="155"/>
        <v>690652.02</v>
      </c>
    </row>
    <row r="812" spans="1:27" s="18" customFormat="1" ht="26.1" customHeight="1" x14ac:dyDescent="0.2">
      <c r="A812" s="85">
        <v>103476</v>
      </c>
      <c r="B812" s="85" t="s">
        <v>1399</v>
      </c>
      <c r="C812" s="85" t="s">
        <v>127</v>
      </c>
      <c r="D812" s="85" t="s">
        <v>65</v>
      </c>
      <c r="E812" s="85" t="s">
        <v>420</v>
      </c>
      <c r="F812" s="85" t="s">
        <v>66</v>
      </c>
      <c r="G812" s="85">
        <v>676192</v>
      </c>
      <c r="H812" s="85">
        <v>1275704421</v>
      </c>
      <c r="I812" s="86" t="s">
        <v>67</v>
      </c>
      <c r="J812" s="85">
        <v>1026599</v>
      </c>
      <c r="K812" s="86" t="s">
        <v>87</v>
      </c>
      <c r="L812" s="86" t="s">
        <v>88</v>
      </c>
      <c r="M812" s="87">
        <v>18052</v>
      </c>
      <c r="N812" s="87">
        <v>37293</v>
      </c>
      <c r="O812" s="102">
        <f t="shared" si="156"/>
        <v>0.48405867052798113</v>
      </c>
      <c r="P812" s="91">
        <f t="shared" si="145"/>
        <v>18052</v>
      </c>
      <c r="Q812" s="92">
        <f t="shared" si="146"/>
        <v>1.3271105402620543E-3</v>
      </c>
      <c r="R812" s="93">
        <f t="shared" si="147"/>
        <v>1.0468403692881678E-3</v>
      </c>
      <c r="S812" s="94">
        <f t="shared" si="148"/>
        <v>630920.29</v>
      </c>
      <c r="T812" s="95">
        <f t="shared" si="149"/>
        <v>171144.16</v>
      </c>
      <c r="U812" s="95">
        <f t="shared" si="150"/>
        <v>256716.25</v>
      </c>
      <c r="V812" s="95">
        <f t="shared" si="151"/>
        <v>233571.46</v>
      </c>
      <c r="W812" s="96">
        <f t="shared" si="152"/>
        <v>1292352.1600000001</v>
      </c>
      <c r="X812" s="88"/>
      <c r="Y812" s="97">
        <f t="shared" si="153"/>
        <v>309724.51</v>
      </c>
      <c r="Z812" s="97">
        <f t="shared" si="154"/>
        <v>309724.51</v>
      </c>
      <c r="AA812" s="97">
        <f t="shared" si="155"/>
        <v>619449.02</v>
      </c>
    </row>
    <row r="813" spans="1:27" s="18" customFormat="1" ht="26.1" customHeight="1" x14ac:dyDescent="0.2">
      <c r="A813" s="85">
        <v>103496</v>
      </c>
      <c r="B813" s="85" t="s">
        <v>1400</v>
      </c>
      <c r="C813" s="85" t="s">
        <v>140</v>
      </c>
      <c r="D813" s="85" t="s">
        <v>65</v>
      </c>
      <c r="E813" s="85" t="s">
        <v>66</v>
      </c>
      <c r="F813" s="85" t="s">
        <v>66</v>
      </c>
      <c r="G813" s="85">
        <v>676215</v>
      </c>
      <c r="H813" s="85">
        <v>1386399947</v>
      </c>
      <c r="I813" s="86" t="s">
        <v>67</v>
      </c>
      <c r="J813" s="85">
        <v>1025553</v>
      </c>
      <c r="K813" s="86" t="s">
        <v>111</v>
      </c>
      <c r="L813" s="86" t="s">
        <v>112</v>
      </c>
      <c r="M813" s="87">
        <v>20542</v>
      </c>
      <c r="N813" s="87">
        <v>34277</v>
      </c>
      <c r="O813" s="102">
        <f t="shared" si="156"/>
        <v>0.5992939872217522</v>
      </c>
      <c r="P813" s="91">
        <f t="shared" si="145"/>
        <v>20542</v>
      </c>
      <c r="Q813" s="92">
        <f t="shared" si="146"/>
        <v>1.5101653400212231E-3</v>
      </c>
      <c r="R813" s="93">
        <f t="shared" si="147"/>
        <v>1.1912361436914216E-3</v>
      </c>
      <c r="S813" s="94">
        <f t="shared" si="148"/>
        <v>717946.19</v>
      </c>
      <c r="T813" s="95">
        <f t="shared" si="149"/>
        <v>194750.91</v>
      </c>
      <c r="U813" s="95">
        <f t="shared" si="150"/>
        <v>292126.36</v>
      </c>
      <c r="V813" s="95">
        <f t="shared" si="151"/>
        <v>265789.09999999998</v>
      </c>
      <c r="W813" s="96">
        <f t="shared" si="152"/>
        <v>1470612.56</v>
      </c>
      <c r="X813" s="88"/>
      <c r="Y813" s="97">
        <f t="shared" si="153"/>
        <v>352446.31</v>
      </c>
      <c r="Z813" s="97">
        <f t="shared" si="154"/>
        <v>352446.31</v>
      </c>
      <c r="AA813" s="97">
        <f t="shared" si="155"/>
        <v>704892.62</v>
      </c>
    </row>
    <row r="814" spans="1:27" s="18" customFormat="1" ht="26.1" customHeight="1" x14ac:dyDescent="0.2">
      <c r="A814" s="85">
        <v>103508</v>
      </c>
      <c r="B814" s="85" t="s">
        <v>1401</v>
      </c>
      <c r="C814" s="85" t="s">
        <v>90</v>
      </c>
      <c r="D814" s="85" t="s">
        <v>65</v>
      </c>
      <c r="E814" s="85" t="s">
        <v>134</v>
      </c>
      <c r="F814" s="85" t="s">
        <v>135</v>
      </c>
      <c r="G814" s="85">
        <v>676471</v>
      </c>
      <c r="H814" s="85">
        <v>1174156673</v>
      </c>
      <c r="I814" s="86" t="s">
        <v>67</v>
      </c>
      <c r="J814" s="85">
        <v>1031011</v>
      </c>
      <c r="K814" s="86" t="s">
        <v>484</v>
      </c>
      <c r="L814" s="86" t="s">
        <v>88</v>
      </c>
      <c r="M814" s="87">
        <v>7536</v>
      </c>
      <c r="N814" s="87">
        <v>13521</v>
      </c>
      <c r="O814" s="102">
        <f t="shared" si="156"/>
        <v>0.55735522520523628</v>
      </c>
      <c r="P814" s="91">
        <f t="shared" si="145"/>
        <v>18096.315789473683</v>
      </c>
      <c r="Q814" s="92">
        <f t="shared" si="146"/>
        <v>1.3303684591248152E-3</v>
      </c>
      <c r="R814" s="93">
        <f t="shared" si="147"/>
        <v>1.0494102539224425E-3</v>
      </c>
      <c r="S814" s="94">
        <f t="shared" si="148"/>
        <v>632469.14</v>
      </c>
      <c r="T814" s="95">
        <f t="shared" si="149"/>
        <v>171564.3</v>
      </c>
      <c r="U814" s="95">
        <f t="shared" si="150"/>
        <v>257346.46</v>
      </c>
      <c r="V814" s="95">
        <f t="shared" si="151"/>
        <v>234144.85</v>
      </c>
      <c r="W814" s="96">
        <f t="shared" si="152"/>
        <v>1295524.75</v>
      </c>
      <c r="X814" s="88"/>
      <c r="Y814" s="97">
        <f t="shared" si="153"/>
        <v>310484.84999999998</v>
      </c>
      <c r="Z814" s="97">
        <f t="shared" si="154"/>
        <v>310484.84999999998</v>
      </c>
      <c r="AA814" s="97">
        <f t="shared" si="155"/>
        <v>620969.69999999995</v>
      </c>
    </row>
    <row r="815" spans="1:27" s="18" customFormat="1" ht="26.1" customHeight="1" x14ac:dyDescent="0.2">
      <c r="A815" s="85">
        <v>103551</v>
      </c>
      <c r="B815" s="85" t="s">
        <v>1402</v>
      </c>
      <c r="C815" s="85" t="s">
        <v>71</v>
      </c>
      <c r="D815" s="85" t="s">
        <v>65</v>
      </c>
      <c r="E815" s="85" t="s">
        <v>801</v>
      </c>
      <c r="F815" s="85" t="s">
        <v>135</v>
      </c>
      <c r="G815" s="85">
        <v>676226</v>
      </c>
      <c r="H815" s="85">
        <v>1285190249</v>
      </c>
      <c r="I815" s="86" t="s">
        <v>67</v>
      </c>
      <c r="J815" s="85">
        <v>1030318</v>
      </c>
      <c r="K815" s="86" t="s">
        <v>72</v>
      </c>
      <c r="L815" s="86" t="s">
        <v>201</v>
      </c>
      <c r="M815" s="87">
        <v>5779</v>
      </c>
      <c r="N815" s="87">
        <v>9468</v>
      </c>
      <c r="O815" s="102">
        <f t="shared" si="156"/>
        <v>0.61037177862272918</v>
      </c>
      <c r="P815" s="91">
        <f t="shared" si="145"/>
        <v>23437.055555555555</v>
      </c>
      <c r="Q815" s="92">
        <f t="shared" si="146"/>
        <v>1.7229981974565209E-3</v>
      </c>
      <c r="R815" s="93">
        <f t="shared" si="147"/>
        <v>1.3591211994684845E-3</v>
      </c>
      <c r="S815" s="94">
        <f t="shared" si="148"/>
        <v>819128.85</v>
      </c>
      <c r="T815" s="95">
        <f t="shared" si="149"/>
        <v>222197.83</v>
      </c>
      <c r="U815" s="95">
        <f t="shared" si="150"/>
        <v>333296.75</v>
      </c>
      <c r="V815" s="95">
        <f t="shared" si="151"/>
        <v>303247.68</v>
      </c>
      <c r="W815" s="96">
        <f t="shared" si="152"/>
        <v>1677871.1099999999</v>
      </c>
      <c r="X815" s="88"/>
      <c r="Y815" s="97">
        <f t="shared" si="153"/>
        <v>402117.8</v>
      </c>
      <c r="Z815" s="97">
        <f t="shared" si="154"/>
        <v>402117.8</v>
      </c>
      <c r="AA815" s="97">
        <f t="shared" si="155"/>
        <v>804235.6</v>
      </c>
    </row>
    <row r="816" spans="1:27" s="18" customFormat="1" ht="26.1" customHeight="1" x14ac:dyDescent="0.2">
      <c r="A816" s="85">
        <v>103557</v>
      </c>
      <c r="B816" s="85" t="s">
        <v>1403</v>
      </c>
      <c r="C816" s="85" t="s">
        <v>419</v>
      </c>
      <c r="D816" s="85" t="s">
        <v>65</v>
      </c>
      <c r="E816" s="85" t="s">
        <v>294</v>
      </c>
      <c r="F816" s="85" t="s">
        <v>76</v>
      </c>
      <c r="G816" s="85">
        <v>676207</v>
      </c>
      <c r="H816" s="85">
        <v>1518355387</v>
      </c>
      <c r="I816" s="86" t="s">
        <v>67</v>
      </c>
      <c r="J816" s="85">
        <v>1026568</v>
      </c>
      <c r="K816" s="86" t="s">
        <v>87</v>
      </c>
      <c r="L816" s="86" t="s">
        <v>88</v>
      </c>
      <c r="M816" s="87">
        <v>25877</v>
      </c>
      <c r="N816" s="87">
        <v>44879</v>
      </c>
      <c r="O816" s="102">
        <f t="shared" si="156"/>
        <v>0.57659484391363447</v>
      </c>
      <c r="P816" s="91">
        <f t="shared" si="145"/>
        <v>25876.999999999996</v>
      </c>
      <c r="Q816" s="92">
        <f t="shared" si="146"/>
        <v>1.9023731138024138E-3</v>
      </c>
      <c r="R816" s="93">
        <f t="shared" si="147"/>
        <v>1.5006142386477905E-3</v>
      </c>
      <c r="S816" s="94">
        <f t="shared" si="148"/>
        <v>904405.3</v>
      </c>
      <c r="T816" s="95">
        <f t="shared" si="149"/>
        <v>245330.02</v>
      </c>
      <c r="U816" s="95">
        <f t="shared" si="150"/>
        <v>367995.03</v>
      </c>
      <c r="V816" s="95">
        <f t="shared" si="151"/>
        <v>334817.67</v>
      </c>
      <c r="W816" s="96">
        <f t="shared" si="152"/>
        <v>1852548.02</v>
      </c>
      <c r="X816" s="88"/>
      <c r="Y816" s="97">
        <f t="shared" si="153"/>
        <v>443980.78</v>
      </c>
      <c r="Z816" s="97">
        <f t="shared" si="154"/>
        <v>443980.78</v>
      </c>
      <c r="AA816" s="97">
        <f t="shared" si="155"/>
        <v>887961.56</v>
      </c>
    </row>
    <row r="817" spans="1:27" s="18" customFormat="1" ht="26.1" customHeight="1" x14ac:dyDescent="0.2">
      <c r="A817" s="85">
        <v>103620</v>
      </c>
      <c r="B817" s="85" t="s">
        <v>1404</v>
      </c>
      <c r="C817" s="85" t="s">
        <v>1405</v>
      </c>
      <c r="D817" s="85" t="s">
        <v>106</v>
      </c>
      <c r="E817" s="85" t="s">
        <v>76</v>
      </c>
      <c r="F817" s="85" t="s">
        <v>76</v>
      </c>
      <c r="G817" s="85">
        <v>676204</v>
      </c>
      <c r="H817" s="85">
        <v>1699236448</v>
      </c>
      <c r="I817" s="86" t="s">
        <v>67</v>
      </c>
      <c r="J817" s="85">
        <v>1030529</v>
      </c>
      <c r="K817" s="86" t="s">
        <v>72</v>
      </c>
      <c r="L817" s="86" t="s">
        <v>73</v>
      </c>
      <c r="M817" s="87">
        <v>17455</v>
      </c>
      <c r="N817" s="87">
        <v>24470</v>
      </c>
      <c r="O817" s="102">
        <f t="shared" si="156"/>
        <v>0.71332243563547204</v>
      </c>
      <c r="P817" s="91">
        <f t="shared" si="145"/>
        <v>17455</v>
      </c>
      <c r="Q817" s="92">
        <f t="shared" si="146"/>
        <v>0</v>
      </c>
      <c r="R817" s="93">
        <f t="shared" si="147"/>
        <v>1.0122201775938937E-3</v>
      </c>
      <c r="S817" s="94">
        <f t="shared" si="148"/>
        <v>0</v>
      </c>
      <c r="T817" s="95">
        <f t="shared" si="149"/>
        <v>165484.23000000001</v>
      </c>
      <c r="U817" s="95">
        <f t="shared" si="150"/>
        <v>248226.35</v>
      </c>
      <c r="V817" s="95">
        <f t="shared" si="151"/>
        <v>0</v>
      </c>
      <c r="W817" s="96">
        <f t="shared" si="152"/>
        <v>413710.58</v>
      </c>
      <c r="X817" s="88"/>
      <c r="Y817" s="97">
        <f t="shared" si="153"/>
        <v>0</v>
      </c>
      <c r="Z817" s="97">
        <f t="shared" si="154"/>
        <v>0</v>
      </c>
      <c r="AA817" s="97">
        <f t="shared" si="155"/>
        <v>0</v>
      </c>
    </row>
    <row r="818" spans="1:27" s="18" customFormat="1" ht="26.1" customHeight="1" x14ac:dyDescent="0.2">
      <c r="A818" s="85">
        <v>103626</v>
      </c>
      <c r="B818" s="85" t="s">
        <v>1406</v>
      </c>
      <c r="C818" s="85" t="s">
        <v>1392</v>
      </c>
      <c r="D818" s="85" t="s">
        <v>65</v>
      </c>
      <c r="E818" s="85" t="s">
        <v>76</v>
      </c>
      <c r="F818" s="85" t="s">
        <v>76</v>
      </c>
      <c r="G818" s="85">
        <v>676208</v>
      </c>
      <c r="H818" s="85">
        <v>8522733924</v>
      </c>
      <c r="I818" s="86" t="s">
        <v>67</v>
      </c>
      <c r="J818" s="85">
        <v>1031339</v>
      </c>
      <c r="K818" s="86" t="s">
        <v>1393</v>
      </c>
      <c r="L818" s="86" t="s">
        <v>73</v>
      </c>
      <c r="M818" s="87">
        <v>3271</v>
      </c>
      <c r="N818" s="87">
        <v>5846</v>
      </c>
      <c r="O818" s="102">
        <f t="shared" si="156"/>
        <v>0.55952788231269246</v>
      </c>
      <c r="P818" s="91">
        <f t="shared" si="145"/>
        <v>13119.945054945054</v>
      </c>
      <c r="Q818" s="92">
        <f t="shared" si="146"/>
        <v>9.6452566862821837E-4</v>
      </c>
      <c r="R818" s="93">
        <f t="shared" si="147"/>
        <v>7.6082916720358689E-4</v>
      </c>
      <c r="S818" s="94">
        <f t="shared" si="148"/>
        <v>458544.18</v>
      </c>
      <c r="T818" s="95">
        <f t="shared" si="149"/>
        <v>124385.22</v>
      </c>
      <c r="U818" s="95">
        <f t="shared" si="150"/>
        <v>186577.83</v>
      </c>
      <c r="V818" s="95">
        <f t="shared" si="151"/>
        <v>169756.52</v>
      </c>
      <c r="W818" s="96">
        <f t="shared" si="152"/>
        <v>939263.75</v>
      </c>
      <c r="X818" s="88"/>
      <c r="Y818" s="97">
        <f t="shared" si="153"/>
        <v>225103.51</v>
      </c>
      <c r="Z818" s="97">
        <f t="shared" si="154"/>
        <v>225103.51</v>
      </c>
      <c r="AA818" s="97">
        <f t="shared" si="155"/>
        <v>450207.02</v>
      </c>
    </row>
    <row r="819" spans="1:27" s="18" customFormat="1" ht="26.1" customHeight="1" x14ac:dyDescent="0.2">
      <c r="A819" s="85">
        <v>103708</v>
      </c>
      <c r="B819" s="85" t="s">
        <v>1407</v>
      </c>
      <c r="C819" s="85" t="s">
        <v>1304</v>
      </c>
      <c r="D819" s="85" t="s">
        <v>65</v>
      </c>
      <c r="E819" s="85" t="s">
        <v>344</v>
      </c>
      <c r="F819" s="85" t="s">
        <v>103</v>
      </c>
      <c r="G819" s="85">
        <v>676212</v>
      </c>
      <c r="H819" s="85">
        <v>7512886841</v>
      </c>
      <c r="I819" s="86" t="s">
        <v>67</v>
      </c>
      <c r="J819" s="85">
        <v>1026455</v>
      </c>
      <c r="K819" s="86" t="s">
        <v>72</v>
      </c>
      <c r="L819" s="86" t="s">
        <v>73</v>
      </c>
      <c r="M819" s="87">
        <v>15185</v>
      </c>
      <c r="N819" s="87">
        <v>33626</v>
      </c>
      <c r="O819" s="102">
        <f t="shared" si="156"/>
        <v>0.45158508297151012</v>
      </c>
      <c r="P819" s="91">
        <f t="shared" si="145"/>
        <v>15184.999999999998</v>
      </c>
      <c r="Q819" s="92">
        <f t="shared" si="146"/>
        <v>1.1163402145955735E-3</v>
      </c>
      <c r="R819" s="93">
        <f t="shared" si="147"/>
        <v>8.805822627764694E-4</v>
      </c>
      <c r="S819" s="94">
        <f t="shared" si="148"/>
        <v>530718.18999999994</v>
      </c>
      <c r="T819" s="95">
        <f t="shared" si="149"/>
        <v>143963.22</v>
      </c>
      <c r="U819" s="95">
        <f t="shared" si="150"/>
        <v>215944.84</v>
      </c>
      <c r="V819" s="95">
        <f t="shared" si="151"/>
        <v>196475.88</v>
      </c>
      <c r="W819" s="96">
        <f t="shared" si="152"/>
        <v>1087102.1299999999</v>
      </c>
      <c r="X819" s="88"/>
      <c r="Y819" s="97">
        <f t="shared" si="153"/>
        <v>260534.38</v>
      </c>
      <c r="Z819" s="97">
        <f t="shared" si="154"/>
        <v>260534.38</v>
      </c>
      <c r="AA819" s="97">
        <f t="shared" si="155"/>
        <v>521068.76</v>
      </c>
    </row>
    <row r="820" spans="1:27" s="18" customFormat="1" ht="26.1" customHeight="1" x14ac:dyDescent="0.2">
      <c r="A820" s="85">
        <v>103739</v>
      </c>
      <c r="B820" s="85" t="s">
        <v>1408</v>
      </c>
      <c r="C820" s="85" t="s">
        <v>239</v>
      </c>
      <c r="D820" s="85" t="s">
        <v>65</v>
      </c>
      <c r="E820" s="85" t="s">
        <v>155</v>
      </c>
      <c r="F820" s="85" t="s">
        <v>155</v>
      </c>
      <c r="G820" s="85">
        <v>676218</v>
      </c>
      <c r="H820" s="85">
        <v>1922260876</v>
      </c>
      <c r="I820" s="86" t="s">
        <v>67</v>
      </c>
      <c r="J820" s="85">
        <v>1026494</v>
      </c>
      <c r="K820" s="86" t="s">
        <v>87</v>
      </c>
      <c r="L820" s="86" t="s">
        <v>88</v>
      </c>
      <c r="M820" s="87">
        <v>14848</v>
      </c>
      <c r="N820" s="87">
        <v>33175</v>
      </c>
      <c r="O820" s="102">
        <f t="shared" si="156"/>
        <v>0.44756593820648077</v>
      </c>
      <c r="P820" s="91">
        <f t="shared" si="145"/>
        <v>14848.000000000002</v>
      </c>
      <c r="Q820" s="92">
        <f t="shared" si="146"/>
        <v>1.0915653280418227E-3</v>
      </c>
      <c r="R820" s="93">
        <f t="shared" si="147"/>
        <v>8.6103954150181232E-4</v>
      </c>
      <c r="S820" s="94">
        <f t="shared" si="148"/>
        <v>518939.98</v>
      </c>
      <c r="T820" s="95">
        <f t="shared" si="149"/>
        <v>140768.25</v>
      </c>
      <c r="U820" s="95">
        <f t="shared" si="150"/>
        <v>211152.38</v>
      </c>
      <c r="V820" s="95">
        <f t="shared" si="151"/>
        <v>192115.5</v>
      </c>
      <c r="W820" s="96">
        <f t="shared" si="152"/>
        <v>1062976.1099999999</v>
      </c>
      <c r="X820" s="88"/>
      <c r="Y820" s="97">
        <f t="shared" si="153"/>
        <v>254752.35</v>
      </c>
      <c r="Z820" s="97">
        <f t="shared" si="154"/>
        <v>254752.35</v>
      </c>
      <c r="AA820" s="97">
        <f t="shared" si="155"/>
        <v>509504.7</v>
      </c>
    </row>
    <row r="821" spans="1:27" s="18" customFormat="1" ht="26.1" customHeight="1" x14ac:dyDescent="0.2">
      <c r="A821" s="85">
        <v>103743</v>
      </c>
      <c r="B821" s="85" t="s">
        <v>1409</v>
      </c>
      <c r="C821" s="85" t="s">
        <v>146</v>
      </c>
      <c r="D821" s="85" t="s">
        <v>65</v>
      </c>
      <c r="E821" s="85" t="s">
        <v>120</v>
      </c>
      <c r="F821" s="85" t="s">
        <v>92</v>
      </c>
      <c r="G821" s="85">
        <v>676213</v>
      </c>
      <c r="H821" s="85">
        <v>1578138137</v>
      </c>
      <c r="I821" s="86" t="s">
        <v>67</v>
      </c>
      <c r="J821" s="85">
        <v>1019736</v>
      </c>
      <c r="K821" s="86" t="s">
        <v>72</v>
      </c>
      <c r="L821" s="86" t="s">
        <v>73</v>
      </c>
      <c r="M821" s="87">
        <v>17181</v>
      </c>
      <c r="N821" s="87">
        <v>32346</v>
      </c>
      <c r="O821" s="102">
        <f t="shared" si="156"/>
        <v>0.53116304952698945</v>
      </c>
      <c r="P821" s="91">
        <f t="shared" si="145"/>
        <v>17181</v>
      </c>
      <c r="Q821" s="92">
        <f t="shared" si="146"/>
        <v>1.2630781183382647E-3</v>
      </c>
      <c r="R821" s="93">
        <f t="shared" si="147"/>
        <v>9.9633084338245125E-4</v>
      </c>
      <c r="S821" s="94">
        <f t="shared" si="148"/>
        <v>600478.71</v>
      </c>
      <c r="T821" s="95">
        <f t="shared" si="149"/>
        <v>162886.54</v>
      </c>
      <c r="U821" s="95">
        <f t="shared" si="150"/>
        <v>244329.81</v>
      </c>
      <c r="V821" s="95">
        <f t="shared" si="151"/>
        <v>222301.75</v>
      </c>
      <c r="W821" s="96">
        <f t="shared" si="152"/>
        <v>1229996.81</v>
      </c>
      <c r="X821" s="88"/>
      <c r="Y821" s="97">
        <f t="shared" si="153"/>
        <v>294780.46000000002</v>
      </c>
      <c r="Z821" s="97">
        <f t="shared" si="154"/>
        <v>294780.46000000002</v>
      </c>
      <c r="AA821" s="97">
        <f t="shared" si="155"/>
        <v>589560.92000000004</v>
      </c>
    </row>
    <row r="822" spans="1:27" s="18" customFormat="1" ht="26.1" customHeight="1" x14ac:dyDescent="0.2">
      <c r="A822" s="85">
        <v>103751</v>
      </c>
      <c r="B822" s="85" t="s">
        <v>1410</v>
      </c>
      <c r="C822" s="85" t="s">
        <v>137</v>
      </c>
      <c r="D822" s="85" t="s">
        <v>65</v>
      </c>
      <c r="E822" s="85" t="s">
        <v>481</v>
      </c>
      <c r="F822" s="85" t="s">
        <v>135</v>
      </c>
      <c r="G822" s="85">
        <v>676220</v>
      </c>
      <c r="H822" s="85">
        <v>7413860531</v>
      </c>
      <c r="I822" s="86" t="s">
        <v>81</v>
      </c>
      <c r="J822" s="85">
        <v>1028638</v>
      </c>
      <c r="K822" s="86">
        <v>43739</v>
      </c>
      <c r="L822" s="86">
        <v>44074</v>
      </c>
      <c r="M822" s="87">
        <v>16512</v>
      </c>
      <c r="N822" s="87">
        <v>29177</v>
      </c>
      <c r="O822" s="102">
        <f t="shared" si="156"/>
        <v>0.56592521506666205</v>
      </c>
      <c r="P822" s="91">
        <f t="shared" si="145"/>
        <v>17990.686567164179</v>
      </c>
      <c r="Q822" s="92">
        <f t="shared" si="146"/>
        <v>1.322603022924581E-3</v>
      </c>
      <c r="R822" s="93">
        <f t="shared" si="147"/>
        <v>1.0432847867116015E-3</v>
      </c>
      <c r="S822" s="94">
        <f t="shared" si="148"/>
        <v>628777.38</v>
      </c>
      <c r="T822" s="95">
        <f t="shared" si="149"/>
        <v>170562.87</v>
      </c>
      <c r="U822" s="95">
        <f t="shared" si="150"/>
        <v>255844.31</v>
      </c>
      <c r="V822" s="95">
        <f t="shared" si="151"/>
        <v>232778.13</v>
      </c>
      <c r="W822" s="96">
        <f t="shared" si="152"/>
        <v>1287962.69</v>
      </c>
      <c r="X822" s="88"/>
      <c r="Y822" s="97">
        <f t="shared" si="153"/>
        <v>308672.53000000003</v>
      </c>
      <c r="Z822" s="97">
        <f t="shared" si="154"/>
        <v>308672.53000000003</v>
      </c>
      <c r="AA822" s="97">
        <f t="shared" si="155"/>
        <v>617345.06000000006</v>
      </c>
    </row>
    <row r="823" spans="1:27" s="18" customFormat="1" ht="26.1" customHeight="1" x14ac:dyDescent="0.2">
      <c r="A823" s="85">
        <v>103768</v>
      </c>
      <c r="B823" s="85" t="s">
        <v>1411</v>
      </c>
      <c r="C823" s="85" t="s">
        <v>75</v>
      </c>
      <c r="D823" s="85" t="s">
        <v>65</v>
      </c>
      <c r="E823" s="85" t="s">
        <v>155</v>
      </c>
      <c r="F823" s="85" t="s">
        <v>155</v>
      </c>
      <c r="G823" s="85">
        <v>676210</v>
      </c>
      <c r="H823" s="85">
        <v>1942761705</v>
      </c>
      <c r="I823" s="86" t="s">
        <v>67</v>
      </c>
      <c r="J823" s="85">
        <v>1030528</v>
      </c>
      <c r="K823" s="86" t="s">
        <v>72</v>
      </c>
      <c r="L823" s="86" t="s">
        <v>73</v>
      </c>
      <c r="M823" s="87">
        <v>24306</v>
      </c>
      <c r="N823" s="87">
        <v>35715</v>
      </c>
      <c r="O823" s="102">
        <f t="shared" si="156"/>
        <v>0.68055438891222175</v>
      </c>
      <c r="P823" s="91">
        <f t="shared" si="145"/>
        <v>24306</v>
      </c>
      <c r="Q823" s="92">
        <f t="shared" si="146"/>
        <v>1.786879503191308E-3</v>
      </c>
      <c r="R823" s="93">
        <f t="shared" si="147"/>
        <v>1.4095115231507981E-3</v>
      </c>
      <c r="S823" s="94">
        <f t="shared" si="148"/>
        <v>849498.6</v>
      </c>
      <c r="T823" s="95">
        <f t="shared" si="149"/>
        <v>230435.96</v>
      </c>
      <c r="U823" s="95">
        <f t="shared" si="150"/>
        <v>345653.95</v>
      </c>
      <c r="V823" s="95">
        <f t="shared" si="151"/>
        <v>314490.78999999998</v>
      </c>
      <c r="W823" s="96">
        <f t="shared" si="152"/>
        <v>1740079.3</v>
      </c>
      <c r="X823" s="88"/>
      <c r="Y823" s="97">
        <f t="shared" si="153"/>
        <v>417026.58</v>
      </c>
      <c r="Z823" s="97">
        <f t="shared" si="154"/>
        <v>417026.58</v>
      </c>
      <c r="AA823" s="97">
        <f t="shared" si="155"/>
        <v>834053.16</v>
      </c>
    </row>
    <row r="824" spans="1:27" s="18" customFormat="1" ht="26.1" customHeight="1" x14ac:dyDescent="0.2">
      <c r="A824" s="85">
        <v>103799</v>
      </c>
      <c r="B824" s="85" t="s">
        <v>1412</v>
      </c>
      <c r="C824" s="85" t="s">
        <v>71</v>
      </c>
      <c r="D824" s="85" t="s">
        <v>65</v>
      </c>
      <c r="E824" s="85" t="s">
        <v>76</v>
      </c>
      <c r="F824" s="85" t="s">
        <v>76</v>
      </c>
      <c r="G824" s="85">
        <v>676239</v>
      </c>
      <c r="H824" s="85">
        <v>1336873793</v>
      </c>
      <c r="I824" s="86" t="s">
        <v>67</v>
      </c>
      <c r="J824" s="85">
        <v>1026724</v>
      </c>
      <c r="K824" s="86" t="s">
        <v>87</v>
      </c>
      <c r="L824" s="86" t="s">
        <v>88</v>
      </c>
      <c r="M824" s="87">
        <v>24616</v>
      </c>
      <c r="N824" s="87">
        <v>34484</v>
      </c>
      <c r="O824" s="102">
        <f t="shared" si="156"/>
        <v>0.71383830182113439</v>
      </c>
      <c r="P824" s="91">
        <f t="shared" si="145"/>
        <v>24616</v>
      </c>
      <c r="Q824" s="92">
        <f t="shared" si="146"/>
        <v>1.8096694581814054E-3</v>
      </c>
      <c r="R824" s="93">
        <f t="shared" si="147"/>
        <v>1.4274885071126489E-3</v>
      </c>
      <c r="S824" s="94">
        <f t="shared" si="148"/>
        <v>860333.15</v>
      </c>
      <c r="T824" s="95">
        <f t="shared" si="149"/>
        <v>233374.96</v>
      </c>
      <c r="U824" s="95">
        <f t="shared" si="150"/>
        <v>350062.44</v>
      </c>
      <c r="V824" s="95">
        <f t="shared" si="151"/>
        <v>318501.82</v>
      </c>
      <c r="W824" s="96">
        <f t="shared" si="152"/>
        <v>1762272.37</v>
      </c>
      <c r="X824" s="88"/>
      <c r="Y824" s="97">
        <f t="shared" si="153"/>
        <v>422345.36</v>
      </c>
      <c r="Z824" s="97">
        <f t="shared" si="154"/>
        <v>422345.36</v>
      </c>
      <c r="AA824" s="97">
        <f t="shared" si="155"/>
        <v>844690.72</v>
      </c>
    </row>
    <row r="825" spans="1:27" s="18" customFormat="1" ht="26.1" customHeight="1" x14ac:dyDescent="0.2">
      <c r="A825" s="85">
        <v>103804</v>
      </c>
      <c r="B825" s="85" t="s">
        <v>1413</v>
      </c>
      <c r="C825" s="85" t="s">
        <v>334</v>
      </c>
      <c r="D825" s="85" t="s">
        <v>65</v>
      </c>
      <c r="E825" s="85" t="s">
        <v>173</v>
      </c>
      <c r="F825" s="85" t="s">
        <v>66</v>
      </c>
      <c r="G825" s="85">
        <v>676217</v>
      </c>
      <c r="H825" s="85">
        <v>1750833901</v>
      </c>
      <c r="I825" s="86" t="s">
        <v>67</v>
      </c>
      <c r="J825" s="85">
        <v>1031122</v>
      </c>
      <c r="K825" s="86" t="s">
        <v>484</v>
      </c>
      <c r="L825" s="86" t="s">
        <v>88</v>
      </c>
      <c r="M825" s="87">
        <v>5883</v>
      </c>
      <c r="N825" s="87">
        <v>14082</v>
      </c>
      <c r="O825" s="102">
        <f t="shared" si="156"/>
        <v>0.41776736259054109</v>
      </c>
      <c r="P825" s="91">
        <f t="shared" si="145"/>
        <v>14126.940789473685</v>
      </c>
      <c r="Q825" s="92">
        <f t="shared" si="146"/>
        <v>1.0385559507737909E-3</v>
      </c>
      <c r="R825" s="93">
        <f t="shared" si="147"/>
        <v>8.192251225883399E-4</v>
      </c>
      <c r="S825" s="94">
        <f t="shared" si="148"/>
        <v>493738.85</v>
      </c>
      <c r="T825" s="95">
        <f t="shared" si="149"/>
        <v>133932.17000000001</v>
      </c>
      <c r="U825" s="95">
        <f t="shared" si="150"/>
        <v>200898.25</v>
      </c>
      <c r="V825" s="95">
        <f t="shared" si="151"/>
        <v>182785.85</v>
      </c>
      <c r="W825" s="96">
        <f t="shared" si="152"/>
        <v>1011355.12</v>
      </c>
      <c r="X825" s="88"/>
      <c r="Y825" s="97">
        <f t="shared" si="153"/>
        <v>242380.89</v>
      </c>
      <c r="Z825" s="97">
        <f t="shared" si="154"/>
        <v>242380.89</v>
      </c>
      <c r="AA825" s="97">
        <f t="shared" si="155"/>
        <v>484761.78</v>
      </c>
    </row>
    <row r="826" spans="1:27" s="18" customFormat="1" ht="26.1" customHeight="1" x14ac:dyDescent="0.2">
      <c r="A826" s="85">
        <v>103831</v>
      </c>
      <c r="B826" s="85" t="s">
        <v>1414</v>
      </c>
      <c r="C826" s="85" t="s">
        <v>71</v>
      </c>
      <c r="D826" s="85" t="s">
        <v>65</v>
      </c>
      <c r="E826" s="85" t="s">
        <v>655</v>
      </c>
      <c r="F826" s="85" t="s">
        <v>92</v>
      </c>
      <c r="G826" s="85">
        <v>676229</v>
      </c>
      <c r="H826" s="85">
        <v>1639314982</v>
      </c>
      <c r="I826" s="86" t="s">
        <v>67</v>
      </c>
      <c r="J826" s="85">
        <v>1029292</v>
      </c>
      <c r="K826" s="86" t="s">
        <v>72</v>
      </c>
      <c r="L826" s="86" t="s">
        <v>201</v>
      </c>
      <c r="M826" s="87">
        <v>3930</v>
      </c>
      <c r="N826" s="87">
        <v>8187</v>
      </c>
      <c r="O826" s="102">
        <f t="shared" si="156"/>
        <v>0.48002931476731403</v>
      </c>
      <c r="P826" s="91">
        <f t="shared" si="145"/>
        <v>15938.333333333332</v>
      </c>
      <c r="Q826" s="92">
        <f t="shared" si="146"/>
        <v>1.1717222557543047E-3</v>
      </c>
      <c r="R826" s="93">
        <f t="shared" si="147"/>
        <v>9.2426826681279517E-4</v>
      </c>
      <c r="S826" s="94">
        <f t="shared" si="148"/>
        <v>557047.31000000006</v>
      </c>
      <c r="T826" s="95">
        <f t="shared" si="149"/>
        <v>151105.29</v>
      </c>
      <c r="U826" s="95">
        <f t="shared" si="150"/>
        <v>226657.94</v>
      </c>
      <c r="V826" s="95">
        <f t="shared" si="151"/>
        <v>206223.12</v>
      </c>
      <c r="W826" s="96">
        <f t="shared" si="152"/>
        <v>1141033.6600000001</v>
      </c>
      <c r="X826" s="88"/>
      <c r="Y826" s="97">
        <f t="shared" si="153"/>
        <v>273459.59000000003</v>
      </c>
      <c r="Z826" s="97">
        <f t="shared" si="154"/>
        <v>273459.59000000003</v>
      </c>
      <c r="AA826" s="97">
        <f t="shared" si="155"/>
        <v>546919.18000000005</v>
      </c>
    </row>
    <row r="827" spans="1:27" s="18" customFormat="1" ht="26.1" customHeight="1" x14ac:dyDescent="0.2">
      <c r="A827" s="85">
        <v>103837</v>
      </c>
      <c r="B827" s="85" t="s">
        <v>1415</v>
      </c>
      <c r="C827" s="85" t="s">
        <v>1173</v>
      </c>
      <c r="D827" s="85" t="s">
        <v>65</v>
      </c>
      <c r="E827" s="85" t="s">
        <v>86</v>
      </c>
      <c r="F827" s="85" t="s">
        <v>86</v>
      </c>
      <c r="G827" s="85">
        <v>676224</v>
      </c>
      <c r="H827" s="85">
        <v>7460021649</v>
      </c>
      <c r="I827" s="86" t="s">
        <v>67</v>
      </c>
      <c r="J827" s="85">
        <v>1026628</v>
      </c>
      <c r="K827" s="86" t="s">
        <v>72</v>
      </c>
      <c r="L827" s="86" t="s">
        <v>73</v>
      </c>
      <c r="M827" s="87">
        <v>15261</v>
      </c>
      <c r="N827" s="87">
        <v>34344</v>
      </c>
      <c r="O827" s="102">
        <f t="shared" si="156"/>
        <v>0.4443570929419986</v>
      </c>
      <c r="P827" s="91">
        <f t="shared" si="145"/>
        <v>15261</v>
      </c>
      <c r="Q827" s="92">
        <f t="shared" si="146"/>
        <v>1.1219274293673394E-3</v>
      </c>
      <c r="R827" s="93">
        <f t="shared" si="147"/>
        <v>8.8498952336066522E-4</v>
      </c>
      <c r="S827" s="94">
        <f t="shared" si="148"/>
        <v>533374.4</v>
      </c>
      <c r="T827" s="95">
        <f t="shared" si="149"/>
        <v>144683.75</v>
      </c>
      <c r="U827" s="95">
        <f t="shared" si="150"/>
        <v>217025.63</v>
      </c>
      <c r="V827" s="95">
        <f t="shared" si="151"/>
        <v>197459.23</v>
      </c>
      <c r="W827" s="96">
        <f t="shared" si="152"/>
        <v>1092543.01</v>
      </c>
      <c r="X827" s="88"/>
      <c r="Y827" s="97">
        <f t="shared" si="153"/>
        <v>261838.34</v>
      </c>
      <c r="Z827" s="97">
        <f t="shared" si="154"/>
        <v>261838.34</v>
      </c>
      <c r="AA827" s="97">
        <f t="shared" si="155"/>
        <v>523676.68</v>
      </c>
    </row>
    <row r="828" spans="1:27" s="18" customFormat="1" ht="26.1" customHeight="1" x14ac:dyDescent="0.2">
      <c r="A828" s="85">
        <v>103866</v>
      </c>
      <c r="B828" s="85" t="s">
        <v>1416</v>
      </c>
      <c r="C828" s="85" t="s">
        <v>239</v>
      </c>
      <c r="D828" s="85" t="s">
        <v>65</v>
      </c>
      <c r="E828" s="85" t="s">
        <v>76</v>
      </c>
      <c r="F828" s="85" t="s">
        <v>76</v>
      </c>
      <c r="G828" s="85">
        <v>676230</v>
      </c>
      <c r="H828" s="85">
        <v>1922469956</v>
      </c>
      <c r="I828" s="86" t="s">
        <v>67</v>
      </c>
      <c r="J828" s="85">
        <v>1028740</v>
      </c>
      <c r="K828" s="86" t="s">
        <v>87</v>
      </c>
      <c r="L828" s="86" t="s">
        <v>88</v>
      </c>
      <c r="M828" s="87">
        <v>21469</v>
      </c>
      <c r="N828" s="87">
        <v>36195</v>
      </c>
      <c r="O828" s="102">
        <f t="shared" si="156"/>
        <v>0.59314822489294106</v>
      </c>
      <c r="P828" s="91">
        <f t="shared" si="145"/>
        <v>21469</v>
      </c>
      <c r="Q828" s="92">
        <f t="shared" si="146"/>
        <v>1.5783146570399981E-3</v>
      </c>
      <c r="R828" s="93">
        <f t="shared" si="147"/>
        <v>1.2449931247644401E-3</v>
      </c>
      <c r="S828" s="94">
        <f t="shared" si="148"/>
        <v>750344.99</v>
      </c>
      <c r="T828" s="95">
        <f t="shared" si="149"/>
        <v>203539.44</v>
      </c>
      <c r="U828" s="95">
        <f t="shared" si="150"/>
        <v>305309.17</v>
      </c>
      <c r="V828" s="95">
        <f t="shared" si="151"/>
        <v>277783.38</v>
      </c>
      <c r="W828" s="96">
        <f t="shared" si="152"/>
        <v>1536976.98</v>
      </c>
      <c r="X828" s="88"/>
      <c r="Y828" s="97">
        <f t="shared" si="153"/>
        <v>368351.18</v>
      </c>
      <c r="Z828" s="97">
        <f t="shared" si="154"/>
        <v>368351.18</v>
      </c>
      <c r="AA828" s="97">
        <f t="shared" si="155"/>
        <v>736702.36</v>
      </c>
    </row>
    <row r="829" spans="1:27" s="18" customFormat="1" ht="26.1" customHeight="1" x14ac:dyDescent="0.2">
      <c r="A829" s="85">
        <v>103889</v>
      </c>
      <c r="B829" s="85" t="s">
        <v>1417</v>
      </c>
      <c r="C829" s="85" t="s">
        <v>119</v>
      </c>
      <c r="D829" s="85" t="s">
        <v>65</v>
      </c>
      <c r="E829" s="85" t="s">
        <v>1279</v>
      </c>
      <c r="F829" s="85" t="s">
        <v>92</v>
      </c>
      <c r="G829" s="85">
        <v>676227</v>
      </c>
      <c r="H829" s="85">
        <v>1548690878</v>
      </c>
      <c r="I829" s="86" t="s">
        <v>67</v>
      </c>
      <c r="J829" s="85">
        <v>1025580</v>
      </c>
      <c r="K829" s="86" t="s">
        <v>68</v>
      </c>
      <c r="L829" s="86" t="s">
        <v>69</v>
      </c>
      <c r="M829" s="87">
        <v>10740</v>
      </c>
      <c r="N829" s="87">
        <v>17798</v>
      </c>
      <c r="O829" s="102">
        <f t="shared" si="156"/>
        <v>0.60343858860546129</v>
      </c>
      <c r="P829" s="91">
        <f t="shared" si="145"/>
        <v>10740</v>
      </c>
      <c r="Q829" s="92">
        <f t="shared" si="146"/>
        <v>7.8956166643111367E-4</v>
      </c>
      <c r="R829" s="93">
        <f t="shared" si="147"/>
        <v>6.2281550887186585E-4</v>
      </c>
      <c r="S829" s="94">
        <f t="shared" si="148"/>
        <v>375364.72</v>
      </c>
      <c r="T829" s="95">
        <f t="shared" si="149"/>
        <v>101821.87</v>
      </c>
      <c r="U829" s="95">
        <f t="shared" si="150"/>
        <v>152732.79999999999</v>
      </c>
      <c r="V829" s="95">
        <f t="shared" si="151"/>
        <v>138962.85</v>
      </c>
      <c r="W829" s="96">
        <f t="shared" si="152"/>
        <v>768882.23999999987</v>
      </c>
      <c r="X829" s="88"/>
      <c r="Y829" s="97">
        <f t="shared" si="153"/>
        <v>184269.95</v>
      </c>
      <c r="Z829" s="97">
        <f t="shared" si="154"/>
        <v>184269.95</v>
      </c>
      <c r="AA829" s="97">
        <f t="shared" si="155"/>
        <v>368539.9</v>
      </c>
    </row>
    <row r="830" spans="1:27" s="18" customFormat="1" ht="26.1" customHeight="1" x14ac:dyDescent="0.2">
      <c r="A830" s="85">
        <v>103892</v>
      </c>
      <c r="B830" s="85" t="s">
        <v>1418</v>
      </c>
      <c r="C830" s="85" t="s">
        <v>1118</v>
      </c>
      <c r="D830" s="85" t="s">
        <v>65</v>
      </c>
      <c r="E830" s="85" t="s">
        <v>766</v>
      </c>
      <c r="F830" s="85" t="s">
        <v>135</v>
      </c>
      <c r="G830" s="85">
        <v>676222</v>
      </c>
      <c r="H830" s="85">
        <v>1477791523</v>
      </c>
      <c r="I830" s="86" t="s">
        <v>67</v>
      </c>
      <c r="J830" s="85">
        <v>1026514</v>
      </c>
      <c r="K830" s="86" t="s">
        <v>111</v>
      </c>
      <c r="L830" s="86" t="s">
        <v>112</v>
      </c>
      <c r="M830" s="87">
        <v>21531</v>
      </c>
      <c r="N830" s="87">
        <v>36106</v>
      </c>
      <c r="O830" s="102">
        <f t="shared" si="156"/>
        <v>0.59632748019719717</v>
      </c>
      <c r="P830" s="91">
        <f t="shared" si="145"/>
        <v>21531</v>
      </c>
      <c r="Q830" s="92">
        <f t="shared" si="146"/>
        <v>1.5828726480380175E-3</v>
      </c>
      <c r="R830" s="93">
        <f t="shared" si="147"/>
        <v>1.2485885215568102E-3</v>
      </c>
      <c r="S830" s="94">
        <f t="shared" si="148"/>
        <v>752511.9</v>
      </c>
      <c r="T830" s="95">
        <f t="shared" si="149"/>
        <v>204127.24</v>
      </c>
      <c r="U830" s="95">
        <f t="shared" si="150"/>
        <v>306190.86</v>
      </c>
      <c r="V830" s="95">
        <f t="shared" si="151"/>
        <v>278585.59000000003</v>
      </c>
      <c r="W830" s="96">
        <f t="shared" si="152"/>
        <v>1541415.59</v>
      </c>
      <c r="X830" s="88"/>
      <c r="Y830" s="97">
        <f t="shared" si="153"/>
        <v>369414.93</v>
      </c>
      <c r="Z830" s="97">
        <f t="shared" si="154"/>
        <v>369414.93</v>
      </c>
      <c r="AA830" s="97">
        <f t="shared" si="155"/>
        <v>738829.86</v>
      </c>
    </row>
    <row r="831" spans="1:27" s="18" customFormat="1" ht="26.1" customHeight="1" x14ac:dyDescent="0.2">
      <c r="A831" s="85">
        <v>103936</v>
      </c>
      <c r="B831" s="85" t="s">
        <v>1419</v>
      </c>
      <c r="C831" s="85" t="s">
        <v>90</v>
      </c>
      <c r="D831" s="85" t="s">
        <v>65</v>
      </c>
      <c r="E831" s="85" t="s">
        <v>499</v>
      </c>
      <c r="F831" s="85" t="s">
        <v>86</v>
      </c>
      <c r="G831" s="85">
        <v>676233</v>
      </c>
      <c r="H831" s="85">
        <v>1326504465</v>
      </c>
      <c r="I831" s="86" t="s">
        <v>81</v>
      </c>
      <c r="J831" s="85">
        <v>1030463</v>
      </c>
      <c r="K831" s="86">
        <v>44075</v>
      </c>
      <c r="L831" s="86">
        <v>44104</v>
      </c>
      <c r="M831" s="87">
        <v>1363</v>
      </c>
      <c r="N831" s="87">
        <v>1992</v>
      </c>
      <c r="O831" s="102">
        <f t="shared" si="156"/>
        <v>0.68423694779116462</v>
      </c>
      <c r="P831" s="91">
        <f t="shared" si="145"/>
        <v>17155</v>
      </c>
      <c r="Q831" s="92">
        <f t="shared" si="146"/>
        <v>1.2611667027584502E-3</v>
      </c>
      <c r="R831" s="93">
        <f t="shared" si="147"/>
        <v>9.9482309634048955E-4</v>
      </c>
      <c r="S831" s="94">
        <f t="shared" si="148"/>
        <v>599570</v>
      </c>
      <c r="T831" s="95">
        <f t="shared" si="149"/>
        <v>162640.04999999999</v>
      </c>
      <c r="U831" s="95">
        <f t="shared" si="150"/>
        <v>243960.07</v>
      </c>
      <c r="V831" s="95">
        <f t="shared" si="151"/>
        <v>221965.34</v>
      </c>
      <c r="W831" s="96">
        <f t="shared" si="152"/>
        <v>1228135.4600000002</v>
      </c>
      <c r="X831" s="88"/>
      <c r="Y831" s="97">
        <f t="shared" si="153"/>
        <v>294334.36</v>
      </c>
      <c r="Z831" s="97">
        <f t="shared" si="154"/>
        <v>294334.36</v>
      </c>
      <c r="AA831" s="97">
        <f t="shared" si="155"/>
        <v>588668.72</v>
      </c>
    </row>
    <row r="832" spans="1:27" s="18" customFormat="1" ht="26.1" customHeight="1" x14ac:dyDescent="0.2">
      <c r="A832" s="85">
        <v>103963</v>
      </c>
      <c r="B832" s="85" t="s">
        <v>1420</v>
      </c>
      <c r="C832" s="85" t="s">
        <v>129</v>
      </c>
      <c r="D832" s="85" t="s">
        <v>65</v>
      </c>
      <c r="E832" s="85" t="s">
        <v>420</v>
      </c>
      <c r="F832" s="85" t="s">
        <v>66</v>
      </c>
      <c r="G832" s="85">
        <v>676237</v>
      </c>
      <c r="H832" s="85">
        <v>1346894243</v>
      </c>
      <c r="I832" s="86" t="s">
        <v>67</v>
      </c>
      <c r="J832" s="85">
        <v>1030686</v>
      </c>
      <c r="K832" s="86" t="s">
        <v>87</v>
      </c>
      <c r="L832" s="86" t="s">
        <v>88</v>
      </c>
      <c r="M832" s="87">
        <v>11167</v>
      </c>
      <c r="N832" s="87">
        <v>26427</v>
      </c>
      <c r="O832" s="102">
        <f t="shared" si="156"/>
        <v>0.42256026033980398</v>
      </c>
      <c r="P832" s="91">
        <f t="shared" si="145"/>
        <v>11167</v>
      </c>
      <c r="Q832" s="92">
        <f t="shared" si="146"/>
        <v>8.2095299153037669E-4</v>
      </c>
      <c r="R832" s="93">
        <f t="shared" si="147"/>
        <v>6.4757735452254433E-4</v>
      </c>
      <c r="S832" s="94">
        <f t="shared" si="148"/>
        <v>390288.44</v>
      </c>
      <c r="T832" s="95">
        <f t="shared" si="149"/>
        <v>105870.09</v>
      </c>
      <c r="U832" s="95">
        <f t="shared" si="150"/>
        <v>158805.14000000001</v>
      </c>
      <c r="V832" s="95">
        <f t="shared" si="151"/>
        <v>144487.73000000001</v>
      </c>
      <c r="W832" s="96">
        <f t="shared" si="152"/>
        <v>799451.4</v>
      </c>
      <c r="X832" s="88"/>
      <c r="Y832" s="97">
        <f t="shared" si="153"/>
        <v>191596.14</v>
      </c>
      <c r="Z832" s="97">
        <f t="shared" si="154"/>
        <v>191596.14</v>
      </c>
      <c r="AA832" s="97">
        <f t="shared" si="155"/>
        <v>383192.28</v>
      </c>
    </row>
    <row r="833" spans="1:27" s="18" customFormat="1" ht="26.1" customHeight="1" x14ac:dyDescent="0.2">
      <c r="A833" s="85">
        <v>103979</v>
      </c>
      <c r="B833" s="85" t="s">
        <v>1421</v>
      </c>
      <c r="C833" s="85" t="s">
        <v>71</v>
      </c>
      <c r="D833" s="85" t="s">
        <v>65</v>
      </c>
      <c r="E833" s="85" t="s">
        <v>645</v>
      </c>
      <c r="F833" s="85" t="s">
        <v>100</v>
      </c>
      <c r="G833" s="85">
        <v>676235</v>
      </c>
      <c r="H833" s="85">
        <v>1891420865</v>
      </c>
      <c r="I833" s="86" t="s">
        <v>67</v>
      </c>
      <c r="J833" s="85">
        <v>1020121</v>
      </c>
      <c r="K833" s="86" t="s">
        <v>72</v>
      </c>
      <c r="L833" s="86" t="s">
        <v>73</v>
      </c>
      <c r="M833" s="87">
        <v>12737</v>
      </c>
      <c r="N833" s="87">
        <v>23965</v>
      </c>
      <c r="O833" s="102">
        <f t="shared" si="156"/>
        <v>0.53148341331107862</v>
      </c>
      <c r="P833" s="91">
        <f t="shared" ref="P833:P896" si="157">IFERROR((M833/(L833-K833)*365),0)</f>
        <v>12737</v>
      </c>
      <c r="Q833" s="92">
        <f t="shared" ref="Q833:Q896" si="158">IF(D833="NSGO",P833/Q$4,0)</f>
        <v>9.3637308615764385E-4</v>
      </c>
      <c r="R833" s="93">
        <f t="shared" ref="R833:R896" si="159">P833/R$4</f>
        <v>7.3862207974869222E-4</v>
      </c>
      <c r="S833" s="94">
        <f t="shared" ref="S833:S896" si="160">IF(Q833&gt;0,ROUND($S$4*Q833,2),0)</f>
        <v>445160.19</v>
      </c>
      <c r="T833" s="95">
        <f t="shared" ref="T833:T896" si="161">IF(R833&gt;0,ROUND($T$4*R833,2),0)</f>
        <v>120754.66</v>
      </c>
      <c r="U833" s="95">
        <f t="shared" ref="U833:U896" si="162">IF(R833&gt;0,ROUND($U$4*R833,2),0)</f>
        <v>181132</v>
      </c>
      <c r="V833" s="95">
        <f t="shared" ref="V833:V896" si="163">IF(Q833&gt;0,ROUND($V$4*Q833,2),0)</f>
        <v>164801.66</v>
      </c>
      <c r="W833" s="96">
        <f t="shared" ref="W833:W896" si="164">S833+T833+U833+V833</f>
        <v>911848.51</v>
      </c>
      <c r="X833" s="88"/>
      <c r="Y833" s="97">
        <f t="shared" ref="Y833:Y896" si="165">IF($D833="NSGO",ROUND($Q833*$Y$4,2),0)</f>
        <v>218533.19</v>
      </c>
      <c r="Z833" s="97">
        <f t="shared" ref="Z833:Z896" si="166">IF($D833="NSGO",ROUND($Q833*$Z$4,2),0)</f>
        <v>218533.19</v>
      </c>
      <c r="AA833" s="97">
        <f t="shared" ref="AA833:AA896" si="167">SUM(Y833:Z833)</f>
        <v>437066.38</v>
      </c>
    </row>
    <row r="834" spans="1:27" s="18" customFormat="1" ht="26.1" customHeight="1" x14ac:dyDescent="0.2">
      <c r="A834" s="85">
        <v>104003</v>
      </c>
      <c r="B834" s="85" t="s">
        <v>1422</v>
      </c>
      <c r="C834" s="85" t="s">
        <v>137</v>
      </c>
      <c r="D834" s="85" t="s">
        <v>65</v>
      </c>
      <c r="E834" s="85" t="s">
        <v>135</v>
      </c>
      <c r="F834" s="85" t="s">
        <v>135</v>
      </c>
      <c r="G834" s="85">
        <v>676238</v>
      </c>
      <c r="H834" s="85">
        <v>7413860531</v>
      </c>
      <c r="I834" s="86" t="s">
        <v>67</v>
      </c>
      <c r="J834" s="85">
        <v>1028641</v>
      </c>
      <c r="K834" s="86" t="s">
        <v>87</v>
      </c>
      <c r="L834" s="86" t="s">
        <v>88</v>
      </c>
      <c r="M834" s="87">
        <v>23871</v>
      </c>
      <c r="N834" s="87">
        <v>33170</v>
      </c>
      <c r="O834" s="102">
        <f t="shared" si="156"/>
        <v>0.71965631594814594</v>
      </c>
      <c r="P834" s="91">
        <f t="shared" si="157"/>
        <v>23871.000000000004</v>
      </c>
      <c r="Q834" s="92">
        <f t="shared" si="158"/>
        <v>1.7549000502213329E-3</v>
      </c>
      <c r="R834" s="93">
        <f t="shared" si="159"/>
        <v>1.3842857553333623E-3</v>
      </c>
      <c r="S834" s="94">
        <f t="shared" si="160"/>
        <v>834295.28</v>
      </c>
      <c r="T834" s="95">
        <f t="shared" si="161"/>
        <v>226311.89</v>
      </c>
      <c r="U834" s="95">
        <f t="shared" si="162"/>
        <v>339467.84</v>
      </c>
      <c r="V834" s="95">
        <f t="shared" si="163"/>
        <v>308862.40999999997</v>
      </c>
      <c r="W834" s="96">
        <f t="shared" si="164"/>
        <v>1708937.42</v>
      </c>
      <c r="X834" s="88"/>
      <c r="Y834" s="97">
        <f t="shared" si="165"/>
        <v>409563.14</v>
      </c>
      <c r="Z834" s="97">
        <f t="shared" si="166"/>
        <v>409563.14</v>
      </c>
      <c r="AA834" s="97">
        <f t="shared" si="167"/>
        <v>819126.28</v>
      </c>
    </row>
    <row r="835" spans="1:27" s="18" customFormat="1" ht="26.1" customHeight="1" x14ac:dyDescent="0.2">
      <c r="A835" s="85">
        <v>104115</v>
      </c>
      <c r="B835" s="85" t="s">
        <v>1423</v>
      </c>
      <c r="C835" s="85" t="s">
        <v>71</v>
      </c>
      <c r="D835" s="85" t="s">
        <v>65</v>
      </c>
      <c r="E835" s="85" t="s">
        <v>891</v>
      </c>
      <c r="F835" s="85" t="s">
        <v>100</v>
      </c>
      <c r="G835" s="85">
        <v>676241</v>
      </c>
      <c r="H835" s="85">
        <v>1346719432</v>
      </c>
      <c r="I835" s="86" t="s">
        <v>67</v>
      </c>
      <c r="J835" s="85">
        <v>1030125</v>
      </c>
      <c r="K835" s="86" t="s">
        <v>68</v>
      </c>
      <c r="L835" s="86" t="s">
        <v>69</v>
      </c>
      <c r="M835" s="87">
        <v>14262</v>
      </c>
      <c r="N835" s="87">
        <v>24923</v>
      </c>
      <c r="O835" s="102">
        <f t="shared" si="156"/>
        <v>0.57224250692131762</v>
      </c>
      <c r="P835" s="91">
        <f t="shared" si="157"/>
        <v>14261.999999999998</v>
      </c>
      <c r="Q835" s="92">
        <f t="shared" si="158"/>
        <v>1.0484849615121548E-3</v>
      </c>
      <c r="R835" s="93">
        <f t="shared" si="159"/>
        <v>8.2705724278682956E-4</v>
      </c>
      <c r="S835" s="94">
        <f t="shared" si="160"/>
        <v>498459.19</v>
      </c>
      <c r="T835" s="95">
        <f t="shared" si="161"/>
        <v>135212.60999999999</v>
      </c>
      <c r="U835" s="95">
        <f t="shared" si="162"/>
        <v>202818.92</v>
      </c>
      <c r="V835" s="95">
        <f t="shared" si="163"/>
        <v>184533.35</v>
      </c>
      <c r="W835" s="96">
        <f t="shared" si="164"/>
        <v>1021024.0700000001</v>
      </c>
      <c r="X835" s="88"/>
      <c r="Y835" s="97">
        <f t="shared" si="165"/>
        <v>244698.15</v>
      </c>
      <c r="Z835" s="97">
        <f t="shared" si="166"/>
        <v>244698.15</v>
      </c>
      <c r="AA835" s="97">
        <f t="shared" si="167"/>
        <v>489396.3</v>
      </c>
    </row>
    <row r="836" spans="1:27" s="18" customFormat="1" ht="26.1" customHeight="1" x14ac:dyDescent="0.2">
      <c r="A836" s="85">
        <v>104118</v>
      </c>
      <c r="B836" s="85" t="s">
        <v>1424</v>
      </c>
      <c r="C836" s="85" t="s">
        <v>491</v>
      </c>
      <c r="D836" s="85" t="s">
        <v>65</v>
      </c>
      <c r="E836" s="85" t="s">
        <v>110</v>
      </c>
      <c r="F836" s="85" t="s">
        <v>86</v>
      </c>
      <c r="G836" s="85">
        <v>676240</v>
      </c>
      <c r="H836" s="85">
        <v>1386876753</v>
      </c>
      <c r="I836" s="86" t="s">
        <v>67</v>
      </c>
      <c r="J836" s="85">
        <v>1017625</v>
      </c>
      <c r="K836" s="86" t="s">
        <v>72</v>
      </c>
      <c r="L836" s="86" t="s">
        <v>73</v>
      </c>
      <c r="M836" s="87">
        <v>19500</v>
      </c>
      <c r="N836" s="87">
        <v>39720</v>
      </c>
      <c r="O836" s="102">
        <f t="shared" si="156"/>
        <v>0.49093655589123869</v>
      </c>
      <c r="P836" s="91">
        <f t="shared" si="157"/>
        <v>19500</v>
      </c>
      <c r="Q836" s="92">
        <f t="shared" si="158"/>
        <v>1.4335616848609606E-3</v>
      </c>
      <c r="R836" s="93">
        <f t="shared" si="159"/>
        <v>1.1308102814712648E-3</v>
      </c>
      <c r="S836" s="94">
        <f t="shared" si="160"/>
        <v>681528.13</v>
      </c>
      <c r="T836" s="95">
        <f t="shared" si="161"/>
        <v>184872.1</v>
      </c>
      <c r="U836" s="95">
        <f t="shared" si="162"/>
        <v>277308.15000000002</v>
      </c>
      <c r="V836" s="95">
        <f t="shared" si="163"/>
        <v>252306.86</v>
      </c>
      <c r="W836" s="96">
        <f t="shared" si="164"/>
        <v>1396015.2399999998</v>
      </c>
      <c r="X836" s="88"/>
      <c r="Y836" s="97">
        <f t="shared" si="165"/>
        <v>334568.34999999998</v>
      </c>
      <c r="Z836" s="97">
        <f t="shared" si="166"/>
        <v>334568.34999999998</v>
      </c>
      <c r="AA836" s="97">
        <f t="shared" si="167"/>
        <v>669136.69999999995</v>
      </c>
    </row>
    <row r="837" spans="1:27" s="18" customFormat="1" ht="26.1" customHeight="1" x14ac:dyDescent="0.2">
      <c r="A837" s="85">
        <v>104157</v>
      </c>
      <c r="B837" s="85" t="s">
        <v>1425</v>
      </c>
      <c r="C837" s="85" t="s">
        <v>85</v>
      </c>
      <c r="D837" s="85" t="s">
        <v>65</v>
      </c>
      <c r="E837" s="85" t="s">
        <v>135</v>
      </c>
      <c r="F837" s="85" t="s">
        <v>135</v>
      </c>
      <c r="G837" s="85">
        <v>676245</v>
      </c>
      <c r="H837" s="85">
        <v>1962735175</v>
      </c>
      <c r="I837" s="86" t="s">
        <v>67</v>
      </c>
      <c r="J837" s="85">
        <v>1026670</v>
      </c>
      <c r="K837" s="86" t="s">
        <v>87</v>
      </c>
      <c r="L837" s="86" t="s">
        <v>88</v>
      </c>
      <c r="M837" s="87">
        <v>29154</v>
      </c>
      <c r="N837" s="87">
        <v>38198</v>
      </c>
      <c r="O837" s="102">
        <f t="shared" si="156"/>
        <v>0.76323367715587198</v>
      </c>
      <c r="P837" s="91">
        <f t="shared" si="157"/>
        <v>29154</v>
      </c>
      <c r="Q837" s="92">
        <f t="shared" si="158"/>
        <v>2.1432849928428943E-3</v>
      </c>
      <c r="R837" s="93">
        <f t="shared" si="159"/>
        <v>1.6906483562058078E-3</v>
      </c>
      <c r="S837" s="94">
        <f t="shared" si="160"/>
        <v>1018936.98</v>
      </c>
      <c r="T837" s="95">
        <f t="shared" si="161"/>
        <v>276398.01</v>
      </c>
      <c r="U837" s="95">
        <f t="shared" si="162"/>
        <v>414597.02</v>
      </c>
      <c r="V837" s="95">
        <f t="shared" si="163"/>
        <v>377218.16</v>
      </c>
      <c r="W837" s="96">
        <f t="shared" si="164"/>
        <v>2087150.17</v>
      </c>
      <c r="X837" s="88"/>
      <c r="Y837" s="97">
        <f t="shared" si="165"/>
        <v>500205.42</v>
      </c>
      <c r="Z837" s="97">
        <f t="shared" si="166"/>
        <v>500205.42</v>
      </c>
      <c r="AA837" s="97">
        <f t="shared" si="167"/>
        <v>1000410.84</v>
      </c>
    </row>
    <row r="838" spans="1:27" s="18" customFormat="1" ht="26.1" customHeight="1" x14ac:dyDescent="0.2">
      <c r="A838" s="85">
        <v>104200</v>
      </c>
      <c r="B838" s="85" t="s">
        <v>1426</v>
      </c>
      <c r="C838" s="85" t="s">
        <v>239</v>
      </c>
      <c r="D838" s="85" t="s">
        <v>65</v>
      </c>
      <c r="E838" s="85" t="s">
        <v>76</v>
      </c>
      <c r="F838" s="85" t="s">
        <v>76</v>
      </c>
      <c r="G838" s="85">
        <v>676251</v>
      </c>
      <c r="H838" s="85">
        <v>1003276437</v>
      </c>
      <c r="I838" s="86" t="s">
        <v>67</v>
      </c>
      <c r="J838" s="85">
        <v>1028859</v>
      </c>
      <c r="K838" s="86" t="s">
        <v>87</v>
      </c>
      <c r="L838" s="86" t="s">
        <v>88</v>
      </c>
      <c r="M838" s="87">
        <v>15950</v>
      </c>
      <c r="N838" s="87">
        <v>21817</v>
      </c>
      <c r="O838" s="102">
        <f t="shared" si="156"/>
        <v>0.73108126690195718</v>
      </c>
      <c r="P838" s="91">
        <f t="shared" si="157"/>
        <v>15950</v>
      </c>
      <c r="Q838" s="92">
        <f t="shared" si="158"/>
        <v>1.1725799422324266E-3</v>
      </c>
      <c r="R838" s="93">
        <f t="shared" si="159"/>
        <v>9.2494481997264992E-4</v>
      </c>
      <c r="S838" s="94">
        <f t="shared" si="160"/>
        <v>557455.06000000006</v>
      </c>
      <c r="T838" s="95">
        <f t="shared" si="161"/>
        <v>151215.9</v>
      </c>
      <c r="U838" s="95">
        <f t="shared" si="162"/>
        <v>226823.85</v>
      </c>
      <c r="V838" s="95">
        <f t="shared" si="163"/>
        <v>206374.07</v>
      </c>
      <c r="W838" s="96">
        <f t="shared" si="164"/>
        <v>1141868.8800000001</v>
      </c>
      <c r="X838" s="88"/>
      <c r="Y838" s="97">
        <f t="shared" si="165"/>
        <v>273659.76</v>
      </c>
      <c r="Z838" s="97">
        <f t="shared" si="166"/>
        <v>273659.76</v>
      </c>
      <c r="AA838" s="97">
        <f t="shared" si="167"/>
        <v>547319.52</v>
      </c>
    </row>
    <row r="839" spans="1:27" s="18" customFormat="1" ht="26.1" customHeight="1" x14ac:dyDescent="0.2">
      <c r="A839" s="85">
        <v>104224</v>
      </c>
      <c r="B839" s="85" t="s">
        <v>1427</v>
      </c>
      <c r="C839" s="85" t="s">
        <v>1392</v>
      </c>
      <c r="D839" s="85" t="s">
        <v>65</v>
      </c>
      <c r="E839" s="85" t="s">
        <v>76</v>
      </c>
      <c r="F839" s="85" t="s">
        <v>76</v>
      </c>
      <c r="G839" s="85">
        <v>676244</v>
      </c>
      <c r="H839" s="85">
        <v>8523221119</v>
      </c>
      <c r="I839" s="86" t="s">
        <v>81</v>
      </c>
      <c r="J839" s="85">
        <v>1017816</v>
      </c>
      <c r="K839" s="86">
        <v>43831</v>
      </c>
      <c r="L839" s="86">
        <v>44104</v>
      </c>
      <c r="M839" s="87">
        <v>12497</v>
      </c>
      <c r="N839" s="87">
        <v>23650</v>
      </c>
      <c r="O839" s="102">
        <f t="shared" si="156"/>
        <v>0.52841437632135302</v>
      </c>
      <c r="P839" s="91">
        <f t="shared" si="157"/>
        <v>16708.443223443221</v>
      </c>
      <c r="Q839" s="92">
        <f t="shared" si="158"/>
        <v>1.2283376419898954E-3</v>
      </c>
      <c r="R839" s="93">
        <f t="shared" si="159"/>
        <v>9.6892714792043454E-4</v>
      </c>
      <c r="S839" s="94">
        <f t="shared" si="160"/>
        <v>583962.77</v>
      </c>
      <c r="T839" s="95">
        <f t="shared" si="161"/>
        <v>158406.41</v>
      </c>
      <c r="U839" s="95">
        <f t="shared" si="162"/>
        <v>237609.62</v>
      </c>
      <c r="V839" s="95">
        <f t="shared" si="163"/>
        <v>216187.42</v>
      </c>
      <c r="W839" s="96">
        <f t="shared" si="164"/>
        <v>1196166.22</v>
      </c>
      <c r="X839" s="88"/>
      <c r="Y839" s="97">
        <f t="shared" si="165"/>
        <v>286672.63</v>
      </c>
      <c r="Z839" s="97">
        <f t="shared" si="166"/>
        <v>286672.63</v>
      </c>
      <c r="AA839" s="97">
        <f t="shared" si="167"/>
        <v>573345.26</v>
      </c>
    </row>
    <row r="840" spans="1:27" s="18" customFormat="1" ht="26.1" customHeight="1" x14ac:dyDescent="0.2">
      <c r="A840" s="85">
        <v>104244</v>
      </c>
      <c r="B840" s="85" t="s">
        <v>1428</v>
      </c>
      <c r="C840" s="85" t="s">
        <v>129</v>
      </c>
      <c r="D840" s="85" t="s">
        <v>65</v>
      </c>
      <c r="E840" s="85" t="s">
        <v>103</v>
      </c>
      <c r="F840" s="85" t="s">
        <v>103</v>
      </c>
      <c r="G840" s="85">
        <v>676249</v>
      </c>
      <c r="H840" s="85">
        <v>1700430600</v>
      </c>
      <c r="I840" s="86" t="s">
        <v>67</v>
      </c>
      <c r="J840" s="85">
        <v>1030681</v>
      </c>
      <c r="K840" s="86" t="s">
        <v>87</v>
      </c>
      <c r="L840" s="86" t="s">
        <v>88</v>
      </c>
      <c r="M840" s="87">
        <v>7452</v>
      </c>
      <c r="N840" s="87">
        <v>21988</v>
      </c>
      <c r="O840" s="102">
        <f t="shared" si="156"/>
        <v>0.33891213389121339</v>
      </c>
      <c r="P840" s="91">
        <f t="shared" si="157"/>
        <v>7452</v>
      </c>
      <c r="Q840" s="92">
        <f t="shared" si="158"/>
        <v>5.4784111156840401E-4</v>
      </c>
      <c r="R840" s="93">
        <f t="shared" si="159"/>
        <v>4.3214349833455717E-4</v>
      </c>
      <c r="S840" s="94">
        <f t="shared" si="160"/>
        <v>260448.6</v>
      </c>
      <c r="T840" s="95">
        <f t="shared" si="161"/>
        <v>70649.58</v>
      </c>
      <c r="U840" s="95">
        <f t="shared" si="162"/>
        <v>105974.38</v>
      </c>
      <c r="V840" s="95">
        <f t="shared" si="163"/>
        <v>96420.04</v>
      </c>
      <c r="W840" s="96">
        <f t="shared" si="164"/>
        <v>533492.6</v>
      </c>
      <c r="X840" s="88"/>
      <c r="Y840" s="97">
        <f t="shared" si="165"/>
        <v>127856.58</v>
      </c>
      <c r="Z840" s="97">
        <f t="shared" si="166"/>
        <v>127856.58</v>
      </c>
      <c r="AA840" s="97">
        <f t="shared" si="167"/>
        <v>255713.16</v>
      </c>
    </row>
    <row r="841" spans="1:27" s="18" customFormat="1" ht="26.1" customHeight="1" x14ac:dyDescent="0.2">
      <c r="A841" s="85">
        <v>104250</v>
      </c>
      <c r="B841" s="85" t="s">
        <v>1429</v>
      </c>
      <c r="C841" s="85" t="s">
        <v>129</v>
      </c>
      <c r="D841" s="85" t="s">
        <v>65</v>
      </c>
      <c r="E841" s="85" t="s">
        <v>66</v>
      </c>
      <c r="F841" s="85" t="s">
        <v>66</v>
      </c>
      <c r="G841" s="85">
        <v>676247</v>
      </c>
      <c r="H841" s="85">
        <v>1376969535</v>
      </c>
      <c r="I841" s="86" t="s">
        <v>67</v>
      </c>
      <c r="J841" s="85">
        <v>1028795</v>
      </c>
      <c r="K841" s="86" t="s">
        <v>87</v>
      </c>
      <c r="L841" s="86" t="s">
        <v>88</v>
      </c>
      <c r="M841" s="87">
        <v>21160</v>
      </c>
      <c r="N841" s="87">
        <v>35696</v>
      </c>
      <c r="O841" s="102">
        <f t="shared" si="156"/>
        <v>0.59278350515463918</v>
      </c>
      <c r="P841" s="91">
        <f t="shared" si="157"/>
        <v>21160</v>
      </c>
      <c r="Q841" s="92">
        <f t="shared" si="158"/>
        <v>1.5555982180337398E-3</v>
      </c>
      <c r="R841" s="93">
        <f t="shared" si="159"/>
        <v>1.2270741310734339E-3</v>
      </c>
      <c r="S841" s="94">
        <f t="shared" si="160"/>
        <v>739545.39</v>
      </c>
      <c r="T841" s="95">
        <f t="shared" si="161"/>
        <v>200609.93</v>
      </c>
      <c r="U841" s="95">
        <f t="shared" si="162"/>
        <v>300914.90000000002</v>
      </c>
      <c r="V841" s="95">
        <f t="shared" si="163"/>
        <v>273785.28999999998</v>
      </c>
      <c r="W841" s="96">
        <f t="shared" si="164"/>
        <v>1514855.5100000002</v>
      </c>
      <c r="X841" s="88"/>
      <c r="Y841" s="97">
        <f t="shared" si="165"/>
        <v>363049.56</v>
      </c>
      <c r="Z841" s="97">
        <f t="shared" si="166"/>
        <v>363049.56</v>
      </c>
      <c r="AA841" s="97">
        <f t="shared" si="167"/>
        <v>726099.12</v>
      </c>
    </row>
    <row r="842" spans="1:27" s="18" customFormat="1" ht="26.1" customHeight="1" x14ac:dyDescent="0.2">
      <c r="A842" s="85">
        <v>104259</v>
      </c>
      <c r="B842" s="85" t="s">
        <v>1430</v>
      </c>
      <c r="C842" s="85" t="s">
        <v>1431</v>
      </c>
      <c r="D842" s="85" t="s">
        <v>106</v>
      </c>
      <c r="E842" s="85" t="s">
        <v>86</v>
      </c>
      <c r="F842" s="85" t="s">
        <v>86</v>
      </c>
      <c r="G842" s="85">
        <v>676250</v>
      </c>
      <c r="H842" s="85">
        <v>8424982470</v>
      </c>
      <c r="I842" s="86" t="s">
        <v>67</v>
      </c>
      <c r="J842" s="85">
        <v>1030824</v>
      </c>
      <c r="K842" s="86" t="s">
        <v>72</v>
      </c>
      <c r="L842" s="86" t="s">
        <v>73</v>
      </c>
      <c r="M842" s="87">
        <v>23031</v>
      </c>
      <c r="N842" s="87">
        <v>33169</v>
      </c>
      <c r="O842" s="102">
        <f t="shared" si="156"/>
        <v>0.6943531610841448</v>
      </c>
      <c r="P842" s="91">
        <f t="shared" si="157"/>
        <v>23031</v>
      </c>
      <c r="Q842" s="92">
        <f t="shared" si="158"/>
        <v>0</v>
      </c>
      <c r="R842" s="93">
        <f t="shared" si="159"/>
        <v>1.3355739278238306E-3</v>
      </c>
      <c r="S842" s="94">
        <f t="shared" si="160"/>
        <v>0</v>
      </c>
      <c r="T842" s="95">
        <f t="shared" si="161"/>
        <v>218348.17</v>
      </c>
      <c r="U842" s="95">
        <f t="shared" si="162"/>
        <v>327522.26</v>
      </c>
      <c r="V842" s="95">
        <f t="shared" si="163"/>
        <v>0</v>
      </c>
      <c r="W842" s="96">
        <f t="shared" si="164"/>
        <v>545870.43000000005</v>
      </c>
      <c r="X842" s="88"/>
      <c r="Y842" s="97">
        <f t="shared" si="165"/>
        <v>0</v>
      </c>
      <c r="Z842" s="97">
        <f t="shared" si="166"/>
        <v>0</v>
      </c>
      <c r="AA842" s="97">
        <f t="shared" si="167"/>
        <v>0</v>
      </c>
    </row>
    <row r="843" spans="1:27" s="18" customFormat="1" ht="26.1" customHeight="1" x14ac:dyDescent="0.2">
      <c r="A843" s="85">
        <v>104266</v>
      </c>
      <c r="B843" s="85" t="s">
        <v>1432</v>
      </c>
      <c r="C843" s="85" t="s">
        <v>90</v>
      </c>
      <c r="D843" s="85" t="s">
        <v>65</v>
      </c>
      <c r="E843" s="85" t="s">
        <v>135</v>
      </c>
      <c r="F843" s="85" t="s">
        <v>135</v>
      </c>
      <c r="G843" s="85">
        <v>676246</v>
      </c>
      <c r="H843" s="85">
        <v>1528524659</v>
      </c>
      <c r="I843" s="86" t="s">
        <v>67</v>
      </c>
      <c r="J843" s="85">
        <v>1030442</v>
      </c>
      <c r="K843" s="86" t="s">
        <v>87</v>
      </c>
      <c r="L843" s="86" t="s">
        <v>88</v>
      </c>
      <c r="M843" s="87">
        <v>21279</v>
      </c>
      <c r="N843" s="87">
        <v>31471</v>
      </c>
      <c r="O843" s="102">
        <f t="shared" si="156"/>
        <v>0.67614629341298338</v>
      </c>
      <c r="P843" s="91">
        <f t="shared" si="157"/>
        <v>21279</v>
      </c>
      <c r="Q843" s="92">
        <f t="shared" si="158"/>
        <v>1.5643466201105836E-3</v>
      </c>
      <c r="R843" s="93">
        <f t="shared" si="159"/>
        <v>1.233974973303951E-3</v>
      </c>
      <c r="S843" s="94">
        <f t="shared" si="160"/>
        <v>743704.46</v>
      </c>
      <c r="T843" s="95">
        <f t="shared" si="161"/>
        <v>201738.13</v>
      </c>
      <c r="U843" s="95">
        <f t="shared" si="162"/>
        <v>302607.19</v>
      </c>
      <c r="V843" s="95">
        <f t="shared" si="163"/>
        <v>275325.01</v>
      </c>
      <c r="W843" s="96">
        <f t="shared" si="164"/>
        <v>1523374.79</v>
      </c>
      <c r="X843" s="88"/>
      <c r="Y843" s="97">
        <f t="shared" si="165"/>
        <v>365091.28</v>
      </c>
      <c r="Z843" s="97">
        <f t="shared" si="166"/>
        <v>365091.28</v>
      </c>
      <c r="AA843" s="97">
        <f t="shared" si="167"/>
        <v>730182.56</v>
      </c>
    </row>
    <row r="844" spans="1:27" s="18" customFormat="1" ht="26.1" customHeight="1" x14ac:dyDescent="0.2">
      <c r="A844" s="85">
        <v>104320</v>
      </c>
      <c r="B844" s="85" t="s">
        <v>1433</v>
      </c>
      <c r="C844" s="85" t="s">
        <v>1434</v>
      </c>
      <c r="D844" s="85" t="s">
        <v>65</v>
      </c>
      <c r="E844" s="85" t="s">
        <v>1435</v>
      </c>
      <c r="F844" s="85" t="s">
        <v>80</v>
      </c>
      <c r="G844" s="85">
        <v>676259</v>
      </c>
      <c r="H844" s="85">
        <v>7560012126</v>
      </c>
      <c r="I844" s="86" t="s">
        <v>67</v>
      </c>
      <c r="J844" s="85">
        <v>1018472</v>
      </c>
      <c r="K844" s="86" t="s">
        <v>72</v>
      </c>
      <c r="L844" s="86" t="s">
        <v>73</v>
      </c>
      <c r="M844" s="87">
        <v>11585</v>
      </c>
      <c r="N844" s="87">
        <v>17313</v>
      </c>
      <c r="O844" s="102">
        <f t="shared" si="156"/>
        <v>0.66915034944839136</v>
      </c>
      <c r="P844" s="91">
        <f t="shared" si="157"/>
        <v>11585</v>
      </c>
      <c r="Q844" s="92">
        <f t="shared" si="158"/>
        <v>8.5168267277508866E-4</v>
      </c>
      <c r="R844" s="93">
        <f t="shared" si="159"/>
        <v>6.718172877356206E-4</v>
      </c>
      <c r="S844" s="94">
        <f t="shared" si="160"/>
        <v>404897.61</v>
      </c>
      <c r="T844" s="95">
        <f t="shared" si="161"/>
        <v>109832.99</v>
      </c>
      <c r="U844" s="95">
        <f t="shared" si="162"/>
        <v>164749.48000000001</v>
      </c>
      <c r="V844" s="95">
        <f t="shared" si="163"/>
        <v>149896.15</v>
      </c>
      <c r="W844" s="96">
        <f t="shared" si="164"/>
        <v>829376.23</v>
      </c>
      <c r="X844" s="88"/>
      <c r="Y844" s="97">
        <f t="shared" si="165"/>
        <v>198767.92</v>
      </c>
      <c r="Z844" s="97">
        <f t="shared" si="166"/>
        <v>198767.92</v>
      </c>
      <c r="AA844" s="97">
        <f t="shared" si="167"/>
        <v>397535.84</v>
      </c>
    </row>
    <row r="845" spans="1:27" s="18" customFormat="1" ht="26.1" customHeight="1" x14ac:dyDescent="0.2">
      <c r="A845" s="85">
        <v>104339</v>
      </c>
      <c r="B845" s="85" t="s">
        <v>1436</v>
      </c>
      <c r="C845" s="85" t="s">
        <v>124</v>
      </c>
      <c r="D845" s="85" t="s">
        <v>65</v>
      </c>
      <c r="E845" s="85" t="s">
        <v>209</v>
      </c>
      <c r="F845" s="85" t="s">
        <v>66</v>
      </c>
      <c r="G845" s="85">
        <v>676253</v>
      </c>
      <c r="H845" s="85">
        <v>1033570908</v>
      </c>
      <c r="I845" s="86" t="s">
        <v>67</v>
      </c>
      <c r="J845" s="85">
        <v>1028592</v>
      </c>
      <c r="K845" s="86" t="s">
        <v>111</v>
      </c>
      <c r="L845" s="86" t="s">
        <v>112</v>
      </c>
      <c r="M845" s="87">
        <v>21502</v>
      </c>
      <c r="N845" s="87">
        <v>32437</v>
      </c>
      <c r="O845" s="102">
        <f t="shared" si="156"/>
        <v>0.66288497703240123</v>
      </c>
      <c r="P845" s="91">
        <f t="shared" si="157"/>
        <v>21502</v>
      </c>
      <c r="Q845" s="92">
        <f t="shared" si="158"/>
        <v>1.5807406845066859E-3</v>
      </c>
      <c r="R845" s="93">
        <f t="shared" si="159"/>
        <v>1.2469068037023147E-3</v>
      </c>
      <c r="S845" s="94">
        <f t="shared" si="160"/>
        <v>751498.35</v>
      </c>
      <c r="T845" s="95">
        <f t="shared" si="161"/>
        <v>203852.3</v>
      </c>
      <c r="U845" s="95">
        <f t="shared" si="162"/>
        <v>305778.46000000002</v>
      </c>
      <c r="V845" s="95">
        <f t="shared" si="163"/>
        <v>278210.36</v>
      </c>
      <c r="W845" s="96">
        <f t="shared" si="164"/>
        <v>1539339.4699999997</v>
      </c>
      <c r="X845" s="88"/>
      <c r="Y845" s="97">
        <f t="shared" si="165"/>
        <v>368917.37</v>
      </c>
      <c r="Z845" s="97">
        <f t="shared" si="166"/>
        <v>368917.37</v>
      </c>
      <c r="AA845" s="97">
        <f t="shared" si="167"/>
        <v>737834.74</v>
      </c>
    </row>
    <row r="846" spans="1:27" s="18" customFormat="1" ht="26.1" customHeight="1" x14ac:dyDescent="0.2">
      <c r="A846" s="85">
        <v>104360</v>
      </c>
      <c r="B846" s="85" t="s">
        <v>1437</v>
      </c>
      <c r="C846" s="85" t="s">
        <v>1438</v>
      </c>
      <c r="D846" s="85" t="s">
        <v>106</v>
      </c>
      <c r="E846" s="85" t="s">
        <v>76</v>
      </c>
      <c r="F846" s="85" t="s">
        <v>76</v>
      </c>
      <c r="G846" s="85">
        <v>676252</v>
      </c>
      <c r="H846" s="85">
        <v>1003279928</v>
      </c>
      <c r="I846" s="86" t="s">
        <v>67</v>
      </c>
      <c r="J846" s="85">
        <v>1027823</v>
      </c>
      <c r="K846" s="86" t="s">
        <v>72</v>
      </c>
      <c r="L846" s="86" t="s">
        <v>73</v>
      </c>
      <c r="M846" s="87">
        <v>18611</v>
      </c>
      <c r="N846" s="87">
        <v>25826</v>
      </c>
      <c r="O846" s="102">
        <f t="shared" ref="O846:O909" si="168">M846/N846</f>
        <v>0.72063037249283668</v>
      </c>
      <c r="P846" s="91">
        <f t="shared" si="157"/>
        <v>18611</v>
      </c>
      <c r="Q846" s="92">
        <f t="shared" si="158"/>
        <v>0</v>
      </c>
      <c r="R846" s="93">
        <f t="shared" si="159"/>
        <v>1.079256930690344E-3</v>
      </c>
      <c r="S846" s="94">
        <f t="shared" si="160"/>
        <v>0</v>
      </c>
      <c r="T846" s="95">
        <f t="shared" si="161"/>
        <v>176443.83</v>
      </c>
      <c r="U846" s="95">
        <f t="shared" si="162"/>
        <v>264665.75</v>
      </c>
      <c r="V846" s="95">
        <f t="shared" si="163"/>
        <v>0</v>
      </c>
      <c r="W846" s="96">
        <f t="shared" si="164"/>
        <v>441109.57999999996</v>
      </c>
      <c r="X846" s="88"/>
      <c r="Y846" s="97">
        <f t="shared" si="165"/>
        <v>0</v>
      </c>
      <c r="Z846" s="97">
        <f t="shared" si="166"/>
        <v>0</v>
      </c>
      <c r="AA846" s="97">
        <f t="shared" si="167"/>
        <v>0</v>
      </c>
    </row>
    <row r="847" spans="1:27" s="18" customFormat="1" ht="26.1" customHeight="1" x14ac:dyDescent="0.2">
      <c r="A847" s="85">
        <v>104379</v>
      </c>
      <c r="B847" s="85" t="s">
        <v>1439</v>
      </c>
      <c r="C847" s="85" t="s">
        <v>102</v>
      </c>
      <c r="D847" s="85" t="s">
        <v>65</v>
      </c>
      <c r="E847" s="85" t="s">
        <v>103</v>
      </c>
      <c r="F847" s="85" t="s">
        <v>103</v>
      </c>
      <c r="G847" s="85">
        <v>676255</v>
      </c>
      <c r="H847" s="85">
        <v>7512504501</v>
      </c>
      <c r="I847" s="86" t="s">
        <v>67</v>
      </c>
      <c r="J847" s="85">
        <v>1026023</v>
      </c>
      <c r="K847" s="86" t="s">
        <v>72</v>
      </c>
      <c r="L847" s="86" t="s">
        <v>73</v>
      </c>
      <c r="M847" s="87">
        <v>15678</v>
      </c>
      <c r="N847" s="87">
        <v>26298</v>
      </c>
      <c r="O847" s="102">
        <f t="shared" si="168"/>
        <v>0.5961670088980151</v>
      </c>
      <c r="P847" s="91">
        <f t="shared" si="157"/>
        <v>15678.000000000002</v>
      </c>
      <c r="Q847" s="92">
        <f t="shared" si="158"/>
        <v>1.1525835946282123E-3</v>
      </c>
      <c r="R847" s="93">
        <f t="shared" si="159"/>
        <v>9.0917146630289697E-4</v>
      </c>
      <c r="S847" s="94">
        <f t="shared" si="160"/>
        <v>547948.61</v>
      </c>
      <c r="T847" s="95">
        <f t="shared" si="161"/>
        <v>148637.17000000001</v>
      </c>
      <c r="U847" s="95">
        <f t="shared" si="162"/>
        <v>222955.76</v>
      </c>
      <c r="V847" s="95">
        <f t="shared" si="163"/>
        <v>202854.71</v>
      </c>
      <c r="W847" s="96">
        <f t="shared" si="164"/>
        <v>1122396.25</v>
      </c>
      <c r="X847" s="88"/>
      <c r="Y847" s="97">
        <f t="shared" si="165"/>
        <v>268992.96000000002</v>
      </c>
      <c r="Z847" s="97">
        <f t="shared" si="166"/>
        <v>268992.96000000002</v>
      </c>
      <c r="AA847" s="97">
        <f t="shared" si="167"/>
        <v>537985.92000000004</v>
      </c>
    </row>
    <row r="848" spans="1:27" s="18" customFormat="1" ht="26.1" customHeight="1" x14ac:dyDescent="0.2">
      <c r="A848" s="85">
        <v>104410</v>
      </c>
      <c r="B848" s="85" t="s">
        <v>1440</v>
      </c>
      <c r="C848" s="85" t="s">
        <v>129</v>
      </c>
      <c r="D848" s="85" t="s">
        <v>65</v>
      </c>
      <c r="E848" s="85" t="s">
        <v>420</v>
      </c>
      <c r="F848" s="85" t="s">
        <v>66</v>
      </c>
      <c r="G848" s="85">
        <v>676256</v>
      </c>
      <c r="H848" s="85">
        <v>1356995252</v>
      </c>
      <c r="I848" s="86" t="s">
        <v>67</v>
      </c>
      <c r="J848" s="85">
        <v>1030666</v>
      </c>
      <c r="K848" s="86" t="s">
        <v>87</v>
      </c>
      <c r="L848" s="86" t="s">
        <v>88</v>
      </c>
      <c r="M848" s="87">
        <v>11540</v>
      </c>
      <c r="N848" s="87">
        <v>25691</v>
      </c>
      <c r="O848" s="102">
        <f t="shared" si="168"/>
        <v>0.4491845393328403</v>
      </c>
      <c r="P848" s="91">
        <f t="shared" si="157"/>
        <v>11540</v>
      </c>
      <c r="Q848" s="92">
        <f t="shared" si="158"/>
        <v>8.4837445350233252E-4</v>
      </c>
      <c r="R848" s="93">
        <f t="shared" si="159"/>
        <v>6.6920772554761006E-4</v>
      </c>
      <c r="S848" s="94">
        <f t="shared" si="160"/>
        <v>403324.85</v>
      </c>
      <c r="T848" s="95">
        <f t="shared" si="161"/>
        <v>109406.36</v>
      </c>
      <c r="U848" s="95">
        <f t="shared" si="162"/>
        <v>164109.54</v>
      </c>
      <c r="V848" s="95">
        <f t="shared" si="163"/>
        <v>149313.9</v>
      </c>
      <c r="W848" s="96">
        <f t="shared" si="164"/>
        <v>826154.65</v>
      </c>
      <c r="X848" s="88"/>
      <c r="Y848" s="97">
        <f t="shared" si="165"/>
        <v>197995.84</v>
      </c>
      <c r="Z848" s="97">
        <f t="shared" si="166"/>
        <v>197995.84</v>
      </c>
      <c r="AA848" s="97">
        <f t="shared" si="167"/>
        <v>395991.68</v>
      </c>
    </row>
    <row r="849" spans="1:27" s="18" customFormat="1" ht="26.1" customHeight="1" x14ac:dyDescent="0.2">
      <c r="A849" s="85">
        <v>104417</v>
      </c>
      <c r="B849" s="85" t="s">
        <v>1441</v>
      </c>
      <c r="C849" s="85" t="s">
        <v>140</v>
      </c>
      <c r="D849" s="85" t="s">
        <v>65</v>
      </c>
      <c r="E849" s="85" t="s">
        <v>543</v>
      </c>
      <c r="F849" s="85" t="s">
        <v>100</v>
      </c>
      <c r="G849" s="85">
        <v>676257</v>
      </c>
      <c r="H849" s="85">
        <v>1649402603</v>
      </c>
      <c r="I849" s="86" t="s">
        <v>67</v>
      </c>
      <c r="J849" s="85">
        <v>1029286</v>
      </c>
      <c r="K849" s="86" t="s">
        <v>68</v>
      </c>
      <c r="L849" s="86" t="s">
        <v>69</v>
      </c>
      <c r="M849" s="87">
        <v>16728</v>
      </c>
      <c r="N849" s="87">
        <v>30126</v>
      </c>
      <c r="O849" s="102">
        <f t="shared" si="168"/>
        <v>0.55526787492531371</v>
      </c>
      <c r="P849" s="91">
        <f t="shared" si="157"/>
        <v>16728</v>
      </c>
      <c r="Q849" s="92">
        <f t="shared" si="158"/>
        <v>1.2297753776591871E-3</v>
      </c>
      <c r="R849" s="93">
        <f t="shared" si="159"/>
        <v>9.7006125068981107E-4</v>
      </c>
      <c r="S849" s="94">
        <f t="shared" si="160"/>
        <v>584646.28</v>
      </c>
      <c r="T849" s="95">
        <f t="shared" si="161"/>
        <v>158591.82</v>
      </c>
      <c r="U849" s="95">
        <f t="shared" si="162"/>
        <v>237887.73</v>
      </c>
      <c r="V849" s="95">
        <f t="shared" si="163"/>
        <v>216440.47</v>
      </c>
      <c r="W849" s="96">
        <f t="shared" si="164"/>
        <v>1197566.3</v>
      </c>
      <c r="X849" s="88"/>
      <c r="Y849" s="97">
        <f t="shared" si="165"/>
        <v>287008.18</v>
      </c>
      <c r="Z849" s="97">
        <f t="shared" si="166"/>
        <v>287008.18</v>
      </c>
      <c r="AA849" s="97">
        <f t="shared" si="167"/>
        <v>574016.36</v>
      </c>
    </row>
    <row r="850" spans="1:27" s="18" customFormat="1" ht="26.1" customHeight="1" x14ac:dyDescent="0.2">
      <c r="A850" s="85">
        <v>104451</v>
      </c>
      <c r="B850" s="85" t="s">
        <v>1442</v>
      </c>
      <c r="C850" s="85" t="s">
        <v>90</v>
      </c>
      <c r="D850" s="85" t="s">
        <v>65</v>
      </c>
      <c r="E850" s="85" t="s">
        <v>135</v>
      </c>
      <c r="F850" s="85" t="s">
        <v>135</v>
      </c>
      <c r="G850" s="85">
        <v>676267</v>
      </c>
      <c r="H850" s="85">
        <v>1497211437</v>
      </c>
      <c r="I850" s="86" t="s">
        <v>67</v>
      </c>
      <c r="J850" s="85">
        <v>1030444</v>
      </c>
      <c r="K850" s="86" t="s">
        <v>87</v>
      </c>
      <c r="L850" s="86" t="s">
        <v>88</v>
      </c>
      <c r="M850" s="87">
        <v>18724</v>
      </c>
      <c r="N850" s="87">
        <v>31173</v>
      </c>
      <c r="O850" s="102">
        <f t="shared" si="168"/>
        <v>0.60064799666377955</v>
      </c>
      <c r="P850" s="91">
        <f t="shared" si="157"/>
        <v>18724</v>
      </c>
      <c r="Q850" s="92">
        <f t="shared" si="158"/>
        <v>1.3765132814018781E-3</v>
      </c>
      <c r="R850" s="93">
        <f t="shared" si="159"/>
        <v>1.0858098312957929E-3</v>
      </c>
      <c r="S850" s="94">
        <f t="shared" si="160"/>
        <v>654406.80000000005</v>
      </c>
      <c r="T850" s="95">
        <f t="shared" si="161"/>
        <v>177515.14</v>
      </c>
      <c r="U850" s="95">
        <f t="shared" si="162"/>
        <v>266272.71000000002</v>
      </c>
      <c r="V850" s="95">
        <f t="shared" si="163"/>
        <v>242266.34</v>
      </c>
      <c r="W850" s="96">
        <f t="shared" si="164"/>
        <v>1340460.9900000002</v>
      </c>
      <c r="X850" s="88"/>
      <c r="Y850" s="97">
        <f t="shared" si="165"/>
        <v>321254.25</v>
      </c>
      <c r="Z850" s="97">
        <f t="shared" si="166"/>
        <v>321254.25</v>
      </c>
      <c r="AA850" s="97">
        <f t="shared" si="167"/>
        <v>642508.5</v>
      </c>
    </row>
    <row r="851" spans="1:27" s="18" customFormat="1" ht="26.1" customHeight="1" x14ac:dyDescent="0.2">
      <c r="A851" s="85">
        <v>104537</v>
      </c>
      <c r="B851" s="85" t="s">
        <v>1443</v>
      </c>
      <c r="C851" s="85" t="s">
        <v>146</v>
      </c>
      <c r="D851" s="85" t="s">
        <v>65</v>
      </c>
      <c r="E851" s="85" t="s">
        <v>218</v>
      </c>
      <c r="F851" s="85" t="s">
        <v>80</v>
      </c>
      <c r="G851" s="85">
        <v>676278</v>
      </c>
      <c r="H851" s="85">
        <v>1558936211</v>
      </c>
      <c r="I851" s="86" t="s">
        <v>67</v>
      </c>
      <c r="J851" s="85">
        <v>1020554</v>
      </c>
      <c r="K851" s="86" t="s">
        <v>72</v>
      </c>
      <c r="L851" s="86" t="s">
        <v>73</v>
      </c>
      <c r="M851" s="87">
        <v>12239</v>
      </c>
      <c r="N851" s="87">
        <v>20743</v>
      </c>
      <c r="O851" s="102">
        <f t="shared" si="168"/>
        <v>0.59003037169165506</v>
      </c>
      <c r="P851" s="91">
        <f t="shared" si="157"/>
        <v>12239.000000000002</v>
      </c>
      <c r="Q851" s="92">
        <f t="shared" si="158"/>
        <v>8.9976212620581015E-4</v>
      </c>
      <c r="R851" s="93">
        <f t="shared" si="159"/>
        <v>7.097429248680416E-4</v>
      </c>
      <c r="S851" s="94">
        <f t="shared" si="160"/>
        <v>427755.01</v>
      </c>
      <c r="T851" s="95">
        <f t="shared" si="161"/>
        <v>116033.32</v>
      </c>
      <c r="U851" s="95">
        <f t="shared" si="162"/>
        <v>174049.97</v>
      </c>
      <c r="V851" s="95">
        <f t="shared" si="163"/>
        <v>158358.13</v>
      </c>
      <c r="W851" s="96">
        <f t="shared" si="164"/>
        <v>876196.43</v>
      </c>
      <c r="X851" s="88"/>
      <c r="Y851" s="97">
        <f t="shared" si="165"/>
        <v>209988.82</v>
      </c>
      <c r="Z851" s="97">
        <f t="shared" si="166"/>
        <v>209988.82</v>
      </c>
      <c r="AA851" s="97">
        <f t="shared" si="167"/>
        <v>419977.64</v>
      </c>
    </row>
    <row r="852" spans="1:27" s="18" customFormat="1" ht="26.1" customHeight="1" x14ac:dyDescent="0.2">
      <c r="A852" s="85">
        <v>104541</v>
      </c>
      <c r="B852" s="85" t="s">
        <v>1444</v>
      </c>
      <c r="C852" s="85" t="s">
        <v>146</v>
      </c>
      <c r="D852" s="85" t="s">
        <v>65</v>
      </c>
      <c r="E852" s="85" t="s">
        <v>76</v>
      </c>
      <c r="F852" s="85" t="s">
        <v>76</v>
      </c>
      <c r="G852" s="85">
        <v>676263</v>
      </c>
      <c r="H852" s="85">
        <v>1235443714</v>
      </c>
      <c r="I852" s="86" t="s">
        <v>81</v>
      </c>
      <c r="J852" s="85">
        <v>1029318</v>
      </c>
      <c r="K852" s="86" t="s">
        <v>68</v>
      </c>
      <c r="L852" s="86" t="s">
        <v>69</v>
      </c>
      <c r="M852" s="87">
        <v>25804</v>
      </c>
      <c r="N852" s="87">
        <v>33775</v>
      </c>
      <c r="O852" s="102">
        <f t="shared" si="168"/>
        <v>0.7639970392301999</v>
      </c>
      <c r="P852" s="91">
        <f t="shared" si="157"/>
        <v>25804.000000000004</v>
      </c>
      <c r="Q852" s="92">
        <f t="shared" si="158"/>
        <v>1.8970064469821656E-3</v>
      </c>
      <c r="R852" s="93">
        <f t="shared" si="159"/>
        <v>1.4963809488761292E-3</v>
      </c>
      <c r="S852" s="94">
        <f t="shared" si="160"/>
        <v>901853.94</v>
      </c>
      <c r="T852" s="95">
        <f t="shared" si="161"/>
        <v>244637.93</v>
      </c>
      <c r="U852" s="95">
        <f t="shared" si="162"/>
        <v>366956.9</v>
      </c>
      <c r="V852" s="95">
        <f t="shared" si="163"/>
        <v>333873.13</v>
      </c>
      <c r="W852" s="96">
        <f t="shared" si="164"/>
        <v>1847321.9</v>
      </c>
      <c r="X852" s="88"/>
      <c r="Y852" s="97">
        <f t="shared" si="165"/>
        <v>442728.3</v>
      </c>
      <c r="Z852" s="97">
        <f t="shared" si="166"/>
        <v>442728.3</v>
      </c>
      <c r="AA852" s="97">
        <f t="shared" si="167"/>
        <v>885456.6</v>
      </c>
    </row>
    <row r="853" spans="1:27" s="18" customFormat="1" ht="26.1" customHeight="1" x14ac:dyDescent="0.2">
      <c r="A853" s="85">
        <v>104549</v>
      </c>
      <c r="B853" s="85" t="s">
        <v>1445</v>
      </c>
      <c r="C853" s="85" t="s">
        <v>129</v>
      </c>
      <c r="D853" s="85" t="s">
        <v>65</v>
      </c>
      <c r="E853" s="85" t="s">
        <v>66</v>
      </c>
      <c r="F853" s="85" t="s">
        <v>66</v>
      </c>
      <c r="G853" s="85">
        <v>676270</v>
      </c>
      <c r="H853" s="85">
        <v>1700193588</v>
      </c>
      <c r="I853" s="86" t="s">
        <v>67</v>
      </c>
      <c r="J853" s="85">
        <v>1026677</v>
      </c>
      <c r="K853" s="86" t="s">
        <v>87</v>
      </c>
      <c r="L853" s="86" t="s">
        <v>88</v>
      </c>
      <c r="M853" s="87">
        <v>11763</v>
      </c>
      <c r="N853" s="87">
        <v>17821</v>
      </c>
      <c r="O853" s="102">
        <f t="shared" si="168"/>
        <v>0.66006396947421586</v>
      </c>
      <c r="P853" s="91">
        <f t="shared" si="157"/>
        <v>11763</v>
      </c>
      <c r="Q853" s="92">
        <f t="shared" si="158"/>
        <v>8.6476851789843477E-4</v>
      </c>
      <c r="R853" s="93">
        <f t="shared" si="159"/>
        <v>6.8213955594597373E-4</v>
      </c>
      <c r="S853" s="94">
        <f t="shared" si="160"/>
        <v>411118.74</v>
      </c>
      <c r="T853" s="95">
        <f t="shared" si="161"/>
        <v>111520.54</v>
      </c>
      <c r="U853" s="95">
        <f t="shared" si="162"/>
        <v>167280.81</v>
      </c>
      <c r="V853" s="95">
        <f t="shared" si="163"/>
        <v>152199.26</v>
      </c>
      <c r="W853" s="96">
        <f t="shared" si="164"/>
        <v>842119.35</v>
      </c>
      <c r="X853" s="88"/>
      <c r="Y853" s="97">
        <f t="shared" si="165"/>
        <v>201821.93</v>
      </c>
      <c r="Z853" s="97">
        <f t="shared" si="166"/>
        <v>201821.93</v>
      </c>
      <c r="AA853" s="97">
        <f t="shared" si="167"/>
        <v>403643.86</v>
      </c>
    </row>
    <row r="854" spans="1:27" s="18" customFormat="1" ht="26.1" customHeight="1" x14ac:dyDescent="0.2">
      <c r="A854" s="85">
        <v>104599</v>
      </c>
      <c r="B854" s="85" t="s">
        <v>1446</v>
      </c>
      <c r="C854" s="85" t="s">
        <v>239</v>
      </c>
      <c r="D854" s="85" t="s">
        <v>65</v>
      </c>
      <c r="E854" s="85" t="s">
        <v>99</v>
      </c>
      <c r="F854" s="85" t="s">
        <v>100</v>
      </c>
      <c r="G854" s="85">
        <v>676262</v>
      </c>
      <c r="H854" s="85">
        <v>1487195095</v>
      </c>
      <c r="I854" s="86" t="s">
        <v>67</v>
      </c>
      <c r="J854" s="85">
        <v>1028770</v>
      </c>
      <c r="K854" s="86" t="s">
        <v>87</v>
      </c>
      <c r="L854" s="86" t="s">
        <v>88</v>
      </c>
      <c r="M854" s="87">
        <v>24086</v>
      </c>
      <c r="N854" s="87">
        <v>38627</v>
      </c>
      <c r="O854" s="102">
        <f t="shared" si="168"/>
        <v>0.62355347295932895</v>
      </c>
      <c r="P854" s="91">
        <f t="shared" si="157"/>
        <v>24086</v>
      </c>
      <c r="Q854" s="92">
        <f t="shared" si="158"/>
        <v>1.7707059867467228E-3</v>
      </c>
      <c r="R854" s="93">
        <f t="shared" si="159"/>
        <v>1.3967536635649683E-3</v>
      </c>
      <c r="S854" s="94">
        <f t="shared" si="160"/>
        <v>841809.56</v>
      </c>
      <c r="T854" s="95">
        <f t="shared" si="161"/>
        <v>228350.23</v>
      </c>
      <c r="U854" s="95">
        <f t="shared" si="162"/>
        <v>342525.34</v>
      </c>
      <c r="V854" s="95">
        <f t="shared" si="163"/>
        <v>311644.25</v>
      </c>
      <c r="W854" s="96">
        <f t="shared" si="164"/>
        <v>1724329.3800000001</v>
      </c>
      <c r="X854" s="88"/>
      <c r="Y854" s="97">
        <f t="shared" si="165"/>
        <v>413251.97</v>
      </c>
      <c r="Z854" s="97">
        <f t="shared" si="166"/>
        <v>413251.97</v>
      </c>
      <c r="AA854" s="97">
        <f t="shared" si="167"/>
        <v>826503.94</v>
      </c>
    </row>
    <row r="855" spans="1:27" s="18" customFormat="1" ht="26.1" customHeight="1" x14ac:dyDescent="0.2">
      <c r="A855" s="85">
        <v>104623</v>
      </c>
      <c r="B855" s="85" t="s">
        <v>1447</v>
      </c>
      <c r="C855" s="85" t="s">
        <v>129</v>
      </c>
      <c r="D855" s="85" t="s">
        <v>65</v>
      </c>
      <c r="E855" s="85" t="s">
        <v>198</v>
      </c>
      <c r="F855" s="85" t="s">
        <v>66</v>
      </c>
      <c r="G855" s="85">
        <v>676275</v>
      </c>
      <c r="H855" s="85">
        <v>1023339900</v>
      </c>
      <c r="I855" s="86" t="s">
        <v>67</v>
      </c>
      <c r="J855" s="85">
        <v>1028749</v>
      </c>
      <c r="K855" s="86" t="s">
        <v>87</v>
      </c>
      <c r="L855" s="86" t="s">
        <v>88</v>
      </c>
      <c r="M855" s="87">
        <v>18646</v>
      </c>
      <c r="N855" s="87">
        <v>31881</v>
      </c>
      <c r="O855" s="102">
        <f t="shared" si="168"/>
        <v>0.58486245726294661</v>
      </c>
      <c r="P855" s="91">
        <f t="shared" si="157"/>
        <v>18646</v>
      </c>
      <c r="Q855" s="92">
        <f t="shared" si="158"/>
        <v>1.3707790346624343E-3</v>
      </c>
      <c r="R855" s="93">
        <f t="shared" si="159"/>
        <v>1.0812865901699078E-3</v>
      </c>
      <c r="S855" s="94">
        <f t="shared" si="160"/>
        <v>651680.68999999994</v>
      </c>
      <c r="T855" s="95">
        <f t="shared" si="161"/>
        <v>176775.65</v>
      </c>
      <c r="U855" s="95">
        <f t="shared" si="162"/>
        <v>265163.48</v>
      </c>
      <c r="V855" s="95">
        <f t="shared" si="163"/>
        <v>241257.11</v>
      </c>
      <c r="W855" s="96">
        <f t="shared" si="164"/>
        <v>1334876.9299999997</v>
      </c>
      <c r="X855" s="88"/>
      <c r="Y855" s="97">
        <f t="shared" si="165"/>
        <v>319915.98</v>
      </c>
      <c r="Z855" s="97">
        <f t="shared" si="166"/>
        <v>319915.98</v>
      </c>
      <c r="AA855" s="97">
        <f t="shared" si="167"/>
        <v>639831.96</v>
      </c>
    </row>
    <row r="856" spans="1:27" s="18" customFormat="1" ht="26.1" customHeight="1" x14ac:dyDescent="0.2">
      <c r="A856" s="85">
        <v>104642</v>
      </c>
      <c r="B856" s="85" t="s">
        <v>1448</v>
      </c>
      <c r="C856" s="85" t="s">
        <v>137</v>
      </c>
      <c r="D856" s="85" t="s">
        <v>65</v>
      </c>
      <c r="E856" s="85" t="s">
        <v>801</v>
      </c>
      <c r="F856" s="85" t="s">
        <v>135</v>
      </c>
      <c r="G856" s="85">
        <v>676272</v>
      </c>
      <c r="H856" s="85">
        <v>7413860531</v>
      </c>
      <c r="I856" s="86" t="s">
        <v>67</v>
      </c>
      <c r="J856" s="85">
        <v>1028627</v>
      </c>
      <c r="K856" s="86" t="s">
        <v>87</v>
      </c>
      <c r="L856" s="86" t="s">
        <v>88</v>
      </c>
      <c r="M856" s="87">
        <v>23547</v>
      </c>
      <c r="N856" s="87">
        <v>34892</v>
      </c>
      <c r="O856" s="102">
        <f t="shared" si="168"/>
        <v>0.67485383468990023</v>
      </c>
      <c r="P856" s="91">
        <f t="shared" si="157"/>
        <v>23547.000000000004</v>
      </c>
      <c r="Q856" s="92">
        <f t="shared" si="158"/>
        <v>1.7310808714574894E-3</v>
      </c>
      <c r="R856" s="93">
        <f t="shared" si="159"/>
        <v>1.365496907579686E-3</v>
      </c>
      <c r="S856" s="94">
        <f t="shared" si="160"/>
        <v>822971.43</v>
      </c>
      <c r="T856" s="95">
        <f t="shared" si="161"/>
        <v>223240.17</v>
      </c>
      <c r="U856" s="95">
        <f t="shared" si="162"/>
        <v>334860.26</v>
      </c>
      <c r="V856" s="95">
        <f t="shared" si="163"/>
        <v>304670.23</v>
      </c>
      <c r="W856" s="96">
        <f t="shared" si="164"/>
        <v>1685742.09</v>
      </c>
      <c r="X856" s="88"/>
      <c r="Y856" s="97">
        <f t="shared" si="165"/>
        <v>404004.15</v>
      </c>
      <c r="Z856" s="97">
        <f t="shared" si="166"/>
        <v>404004.15</v>
      </c>
      <c r="AA856" s="97">
        <f t="shared" si="167"/>
        <v>808008.3</v>
      </c>
    </row>
    <row r="857" spans="1:27" s="18" customFormat="1" ht="26.1" customHeight="1" x14ac:dyDescent="0.2">
      <c r="A857" s="85">
        <v>104661</v>
      </c>
      <c r="B857" s="85" t="s">
        <v>1449</v>
      </c>
      <c r="C857" s="85" t="s">
        <v>146</v>
      </c>
      <c r="D857" s="85" t="s">
        <v>65</v>
      </c>
      <c r="E857" s="85" t="s">
        <v>932</v>
      </c>
      <c r="F857" s="85" t="s">
        <v>76</v>
      </c>
      <c r="G857" s="85">
        <v>676273</v>
      </c>
      <c r="H857" s="85">
        <v>1497069108</v>
      </c>
      <c r="I857" s="86" t="s">
        <v>67</v>
      </c>
      <c r="J857" s="85">
        <v>1029344</v>
      </c>
      <c r="K857" s="86" t="s">
        <v>68</v>
      </c>
      <c r="L857" s="86" t="s">
        <v>69</v>
      </c>
      <c r="M857" s="87">
        <v>17340</v>
      </c>
      <c r="N857" s="87">
        <v>36123</v>
      </c>
      <c r="O857" s="102">
        <f t="shared" si="168"/>
        <v>0.48002657586579189</v>
      </c>
      <c r="P857" s="91">
        <f t="shared" si="157"/>
        <v>17340</v>
      </c>
      <c r="Q857" s="92">
        <f t="shared" si="158"/>
        <v>1.2747671597686694E-3</v>
      </c>
      <c r="R857" s="93">
        <f t="shared" si="159"/>
        <v>1.0055512964467555E-3</v>
      </c>
      <c r="S857" s="94">
        <f t="shared" si="160"/>
        <v>606035.78</v>
      </c>
      <c r="T857" s="95">
        <f t="shared" si="161"/>
        <v>164393.96</v>
      </c>
      <c r="U857" s="95">
        <f t="shared" si="162"/>
        <v>246590.94</v>
      </c>
      <c r="V857" s="95">
        <f t="shared" si="163"/>
        <v>224359.02</v>
      </c>
      <c r="W857" s="96">
        <f t="shared" si="164"/>
        <v>1241379.7</v>
      </c>
      <c r="X857" s="88"/>
      <c r="Y857" s="97">
        <f t="shared" si="165"/>
        <v>297508.46999999997</v>
      </c>
      <c r="Z857" s="97">
        <f t="shared" si="166"/>
        <v>297508.46999999997</v>
      </c>
      <c r="AA857" s="97">
        <f t="shared" si="167"/>
        <v>595016.93999999994</v>
      </c>
    </row>
    <row r="858" spans="1:27" s="18" customFormat="1" ht="26.1" customHeight="1" x14ac:dyDescent="0.2">
      <c r="A858" s="85">
        <v>104663</v>
      </c>
      <c r="B858" s="85" t="s">
        <v>1450</v>
      </c>
      <c r="C858" s="85" t="s">
        <v>90</v>
      </c>
      <c r="D858" s="85" t="s">
        <v>65</v>
      </c>
      <c r="E858" s="85" t="s">
        <v>135</v>
      </c>
      <c r="F858" s="85" t="s">
        <v>135</v>
      </c>
      <c r="G858" s="85">
        <v>676271</v>
      </c>
      <c r="H858" s="85">
        <v>1306302344</v>
      </c>
      <c r="I858" s="86" t="s">
        <v>67</v>
      </c>
      <c r="J858" s="85">
        <v>1030416</v>
      </c>
      <c r="K858" s="86" t="s">
        <v>87</v>
      </c>
      <c r="L858" s="86" t="s">
        <v>88</v>
      </c>
      <c r="M858" s="87">
        <v>23976</v>
      </c>
      <c r="N858" s="87">
        <v>34223</v>
      </c>
      <c r="O858" s="102">
        <f t="shared" si="168"/>
        <v>0.7005814802910324</v>
      </c>
      <c r="P858" s="91">
        <f t="shared" si="157"/>
        <v>23976</v>
      </c>
      <c r="Q858" s="92">
        <f t="shared" si="158"/>
        <v>1.7626192285244303E-3</v>
      </c>
      <c r="R858" s="93">
        <f t="shared" si="159"/>
        <v>1.3903747337720535E-3</v>
      </c>
      <c r="S858" s="94">
        <f t="shared" si="160"/>
        <v>837965.04</v>
      </c>
      <c r="T858" s="95">
        <f t="shared" si="161"/>
        <v>227307.36</v>
      </c>
      <c r="U858" s="95">
        <f t="shared" si="162"/>
        <v>340961.04</v>
      </c>
      <c r="V858" s="95">
        <f t="shared" si="163"/>
        <v>310220.98</v>
      </c>
      <c r="W858" s="96">
        <f t="shared" si="164"/>
        <v>1716454.42</v>
      </c>
      <c r="X858" s="88"/>
      <c r="Y858" s="97">
        <f t="shared" si="165"/>
        <v>411364.66</v>
      </c>
      <c r="Z858" s="97">
        <f t="shared" si="166"/>
        <v>411364.66</v>
      </c>
      <c r="AA858" s="97">
        <f t="shared" si="167"/>
        <v>822729.32</v>
      </c>
    </row>
    <row r="859" spans="1:27" s="18" customFormat="1" ht="26.1" customHeight="1" x14ac:dyDescent="0.2">
      <c r="A859" s="85">
        <v>104666</v>
      </c>
      <c r="B859" s="85" t="s">
        <v>1451</v>
      </c>
      <c r="C859" s="85" t="s">
        <v>1452</v>
      </c>
      <c r="D859" s="85" t="s">
        <v>65</v>
      </c>
      <c r="E859" s="85" t="s">
        <v>1453</v>
      </c>
      <c r="F859" s="85" t="s">
        <v>80</v>
      </c>
      <c r="G859" s="85">
        <v>676288</v>
      </c>
      <c r="H859" s="85">
        <v>1154648459</v>
      </c>
      <c r="I859" s="86" t="s">
        <v>67</v>
      </c>
      <c r="J859" s="85">
        <v>1019001</v>
      </c>
      <c r="K859" s="86" t="s">
        <v>72</v>
      </c>
      <c r="L859" s="86" t="s">
        <v>73</v>
      </c>
      <c r="M859" s="87">
        <v>14864</v>
      </c>
      <c r="N859" s="87">
        <v>19010</v>
      </c>
      <c r="O859" s="102">
        <f t="shared" si="168"/>
        <v>0.78190426091530774</v>
      </c>
      <c r="P859" s="91">
        <f t="shared" si="157"/>
        <v>14864</v>
      </c>
      <c r="Q859" s="92">
        <f t="shared" si="158"/>
        <v>1.0927415837832469E-3</v>
      </c>
      <c r="R859" s="93">
        <f t="shared" si="159"/>
        <v>8.6196738583532717E-4</v>
      </c>
      <c r="S859" s="94">
        <f t="shared" si="160"/>
        <v>519499.18</v>
      </c>
      <c r="T859" s="95">
        <f t="shared" si="161"/>
        <v>140919.94</v>
      </c>
      <c r="U859" s="95">
        <f t="shared" si="162"/>
        <v>211379.92</v>
      </c>
      <c r="V859" s="95">
        <f t="shared" si="163"/>
        <v>192322.52</v>
      </c>
      <c r="W859" s="96">
        <f t="shared" si="164"/>
        <v>1064121.56</v>
      </c>
      <c r="X859" s="88"/>
      <c r="Y859" s="97">
        <f t="shared" si="165"/>
        <v>255026.87</v>
      </c>
      <c r="Z859" s="97">
        <f t="shared" si="166"/>
        <v>255026.87</v>
      </c>
      <c r="AA859" s="97">
        <f t="shared" si="167"/>
        <v>510053.74</v>
      </c>
    </row>
    <row r="860" spans="1:27" s="18" customFormat="1" ht="26.1" customHeight="1" x14ac:dyDescent="0.2">
      <c r="A860" s="85">
        <v>104696</v>
      </c>
      <c r="B860" s="85" t="s">
        <v>1454</v>
      </c>
      <c r="C860" s="85" t="s">
        <v>129</v>
      </c>
      <c r="D860" s="85" t="s">
        <v>65</v>
      </c>
      <c r="E860" s="85" t="s">
        <v>66</v>
      </c>
      <c r="F860" s="85" t="s">
        <v>66</v>
      </c>
      <c r="G860" s="85">
        <v>676276</v>
      </c>
      <c r="H860" s="85">
        <v>1346550654</v>
      </c>
      <c r="I860" s="86" t="s">
        <v>67</v>
      </c>
      <c r="J860" s="85">
        <v>1028836</v>
      </c>
      <c r="K860" s="86" t="s">
        <v>87</v>
      </c>
      <c r="L860" s="86" t="s">
        <v>88</v>
      </c>
      <c r="M860" s="87">
        <v>23901</v>
      </c>
      <c r="N860" s="87">
        <v>31859</v>
      </c>
      <c r="O860" s="102">
        <f t="shared" si="168"/>
        <v>0.75021187105684417</v>
      </c>
      <c r="P860" s="91">
        <f t="shared" si="157"/>
        <v>23901</v>
      </c>
      <c r="Q860" s="92">
        <f t="shared" si="158"/>
        <v>1.7571055297365035E-3</v>
      </c>
      <c r="R860" s="93">
        <f t="shared" si="159"/>
        <v>1.3860254634587026E-3</v>
      </c>
      <c r="S860" s="94">
        <f t="shared" si="160"/>
        <v>835343.78</v>
      </c>
      <c r="T860" s="95">
        <f t="shared" si="161"/>
        <v>226596.31</v>
      </c>
      <c r="U860" s="95">
        <f t="shared" si="162"/>
        <v>339894.47</v>
      </c>
      <c r="V860" s="95">
        <f t="shared" si="163"/>
        <v>309250.57</v>
      </c>
      <c r="W860" s="96">
        <f t="shared" si="164"/>
        <v>1711085.1300000001</v>
      </c>
      <c r="X860" s="88"/>
      <c r="Y860" s="97">
        <f t="shared" si="165"/>
        <v>410077.86</v>
      </c>
      <c r="Z860" s="97">
        <f t="shared" si="166"/>
        <v>410077.86</v>
      </c>
      <c r="AA860" s="97">
        <f t="shared" si="167"/>
        <v>820155.72</v>
      </c>
    </row>
    <row r="861" spans="1:27" s="18" customFormat="1" ht="26.1" customHeight="1" x14ac:dyDescent="0.2">
      <c r="A861" s="85">
        <v>104710</v>
      </c>
      <c r="B861" s="85" t="s">
        <v>1455</v>
      </c>
      <c r="C861" s="85" t="s">
        <v>127</v>
      </c>
      <c r="D861" s="85" t="s">
        <v>65</v>
      </c>
      <c r="E861" s="85" t="s">
        <v>134</v>
      </c>
      <c r="F861" s="85" t="s">
        <v>135</v>
      </c>
      <c r="G861" s="85">
        <v>676280</v>
      </c>
      <c r="H861" s="85">
        <v>1467878629</v>
      </c>
      <c r="I861" s="86" t="s">
        <v>67</v>
      </c>
      <c r="J861" s="85">
        <v>1028786</v>
      </c>
      <c r="K861" s="86" t="s">
        <v>87</v>
      </c>
      <c r="L861" s="86" t="s">
        <v>88</v>
      </c>
      <c r="M861" s="87">
        <v>25645</v>
      </c>
      <c r="N861" s="87">
        <v>31949</v>
      </c>
      <c r="O861" s="102">
        <f t="shared" si="168"/>
        <v>0.80268553006353871</v>
      </c>
      <c r="P861" s="91">
        <f t="shared" si="157"/>
        <v>25645.000000000004</v>
      </c>
      <c r="Q861" s="92">
        <f t="shared" si="158"/>
        <v>1.8853174055517609E-3</v>
      </c>
      <c r="R861" s="93">
        <f t="shared" si="159"/>
        <v>1.4871604958118251E-3</v>
      </c>
      <c r="S861" s="94">
        <f t="shared" si="160"/>
        <v>896296.86</v>
      </c>
      <c r="T861" s="95">
        <f t="shared" si="161"/>
        <v>243130.52</v>
      </c>
      <c r="U861" s="95">
        <f t="shared" si="162"/>
        <v>364695.77</v>
      </c>
      <c r="V861" s="95">
        <f t="shared" si="163"/>
        <v>331815.86</v>
      </c>
      <c r="W861" s="96">
        <f t="shared" si="164"/>
        <v>1835939.0099999998</v>
      </c>
      <c r="X861" s="88"/>
      <c r="Y861" s="97">
        <f t="shared" si="165"/>
        <v>440000.28</v>
      </c>
      <c r="Z861" s="97">
        <f t="shared" si="166"/>
        <v>440000.28</v>
      </c>
      <c r="AA861" s="97">
        <f t="shared" si="167"/>
        <v>880000.56</v>
      </c>
    </row>
    <row r="862" spans="1:27" s="18" customFormat="1" ht="26.1" customHeight="1" x14ac:dyDescent="0.2">
      <c r="A862" s="85">
        <v>104747</v>
      </c>
      <c r="B862" s="85" t="s">
        <v>1456</v>
      </c>
      <c r="C862" s="85" t="s">
        <v>1457</v>
      </c>
      <c r="D862" s="85" t="s">
        <v>106</v>
      </c>
      <c r="E862" s="85" t="s">
        <v>86</v>
      </c>
      <c r="F862" s="85" t="s">
        <v>86</v>
      </c>
      <c r="G862" s="85">
        <v>676281</v>
      </c>
      <c r="H862" s="85">
        <v>8424986034</v>
      </c>
      <c r="I862" s="86" t="s">
        <v>67</v>
      </c>
      <c r="J862" s="85">
        <v>1030728</v>
      </c>
      <c r="K862" s="86" t="s">
        <v>72</v>
      </c>
      <c r="L862" s="86" t="s">
        <v>73</v>
      </c>
      <c r="M862" s="87">
        <v>23248</v>
      </c>
      <c r="N862" s="87">
        <v>30981</v>
      </c>
      <c r="O862" s="102">
        <f t="shared" si="168"/>
        <v>0.75039540363448565</v>
      </c>
      <c r="P862" s="91">
        <f t="shared" si="157"/>
        <v>23248</v>
      </c>
      <c r="Q862" s="92">
        <f t="shared" si="158"/>
        <v>0</v>
      </c>
      <c r="R862" s="93">
        <f t="shared" si="159"/>
        <v>1.3481578165971263E-3</v>
      </c>
      <c r="S862" s="94">
        <f t="shared" si="160"/>
        <v>0</v>
      </c>
      <c r="T862" s="95">
        <f t="shared" si="161"/>
        <v>220405.47</v>
      </c>
      <c r="U862" s="95">
        <f t="shared" si="162"/>
        <v>330608.2</v>
      </c>
      <c r="V862" s="95">
        <f t="shared" si="163"/>
        <v>0</v>
      </c>
      <c r="W862" s="96">
        <f t="shared" si="164"/>
        <v>551013.67000000004</v>
      </c>
      <c r="X862" s="88"/>
      <c r="Y862" s="97">
        <f t="shared" si="165"/>
        <v>0</v>
      </c>
      <c r="Z862" s="97">
        <f t="shared" si="166"/>
        <v>0</v>
      </c>
      <c r="AA862" s="97">
        <f t="shared" si="167"/>
        <v>0</v>
      </c>
    </row>
    <row r="863" spans="1:27" s="18" customFormat="1" ht="26.1" customHeight="1" x14ac:dyDescent="0.2">
      <c r="A863" s="85">
        <v>104749</v>
      </c>
      <c r="B863" s="85" t="s">
        <v>1458</v>
      </c>
      <c r="C863" s="85" t="s">
        <v>129</v>
      </c>
      <c r="D863" s="85" t="s">
        <v>65</v>
      </c>
      <c r="E863" s="85" t="s">
        <v>66</v>
      </c>
      <c r="F863" s="85" t="s">
        <v>66</v>
      </c>
      <c r="G863" s="85">
        <v>676293</v>
      </c>
      <c r="H863" s="85">
        <v>1962802850</v>
      </c>
      <c r="I863" s="86" t="s">
        <v>67</v>
      </c>
      <c r="J863" s="85">
        <v>1028778</v>
      </c>
      <c r="K863" s="86" t="s">
        <v>87</v>
      </c>
      <c r="L863" s="86" t="s">
        <v>88</v>
      </c>
      <c r="M863" s="87">
        <v>18434</v>
      </c>
      <c r="N863" s="87">
        <v>24859</v>
      </c>
      <c r="O863" s="102">
        <f t="shared" si="168"/>
        <v>0.74154229856390041</v>
      </c>
      <c r="P863" s="91">
        <f t="shared" si="157"/>
        <v>18434</v>
      </c>
      <c r="Q863" s="92">
        <f t="shared" si="158"/>
        <v>1.3551936460885613E-3</v>
      </c>
      <c r="R863" s="93">
        <f t="shared" si="159"/>
        <v>1.0689926527508355E-3</v>
      </c>
      <c r="S863" s="94">
        <f t="shared" si="160"/>
        <v>644271.26</v>
      </c>
      <c r="T863" s="95">
        <f t="shared" si="161"/>
        <v>174765.76</v>
      </c>
      <c r="U863" s="95">
        <f t="shared" si="162"/>
        <v>262148.64</v>
      </c>
      <c r="V863" s="95">
        <f t="shared" si="163"/>
        <v>238514.08</v>
      </c>
      <c r="W863" s="96">
        <f t="shared" si="164"/>
        <v>1319699.7400000002</v>
      </c>
      <c r="X863" s="88"/>
      <c r="Y863" s="97">
        <f t="shared" si="165"/>
        <v>316278.62</v>
      </c>
      <c r="Z863" s="97">
        <f t="shared" si="166"/>
        <v>316278.62</v>
      </c>
      <c r="AA863" s="97">
        <f t="shared" si="167"/>
        <v>632557.24</v>
      </c>
    </row>
    <row r="864" spans="1:27" s="18" customFormat="1" ht="26.1" customHeight="1" x14ac:dyDescent="0.2">
      <c r="A864" s="85">
        <v>104756</v>
      </c>
      <c r="B864" s="85" t="s">
        <v>1459</v>
      </c>
      <c r="C864" s="85" t="s">
        <v>1341</v>
      </c>
      <c r="D864" s="85" t="s">
        <v>65</v>
      </c>
      <c r="E864" s="85" t="s">
        <v>570</v>
      </c>
      <c r="F864" s="85" t="s">
        <v>570</v>
      </c>
      <c r="G864" s="85">
        <v>676283</v>
      </c>
      <c r="H864" s="85">
        <v>1215495965</v>
      </c>
      <c r="I864" s="86" t="s">
        <v>67</v>
      </c>
      <c r="J864" s="85">
        <v>1030437</v>
      </c>
      <c r="K864" s="86" t="s">
        <v>72</v>
      </c>
      <c r="L864" s="86" t="s">
        <v>73</v>
      </c>
      <c r="M864" s="87">
        <v>25261</v>
      </c>
      <c r="N864" s="87">
        <v>34380</v>
      </c>
      <c r="O864" s="102">
        <f t="shared" si="168"/>
        <v>0.73475858057009891</v>
      </c>
      <c r="P864" s="91">
        <f t="shared" si="157"/>
        <v>25261</v>
      </c>
      <c r="Q864" s="92">
        <f t="shared" si="158"/>
        <v>1.8570872677575755E-3</v>
      </c>
      <c r="R864" s="93">
        <f t="shared" si="159"/>
        <v>1.4648922318074677E-3</v>
      </c>
      <c r="S864" s="94">
        <f t="shared" si="160"/>
        <v>882876</v>
      </c>
      <c r="T864" s="95">
        <f t="shared" si="161"/>
        <v>239489.96</v>
      </c>
      <c r="U864" s="95">
        <f t="shared" si="162"/>
        <v>359234.94</v>
      </c>
      <c r="V864" s="95">
        <f t="shared" si="163"/>
        <v>326847.35999999999</v>
      </c>
      <c r="W864" s="96">
        <f t="shared" si="164"/>
        <v>1808448.2599999998</v>
      </c>
      <c r="X864" s="88"/>
      <c r="Y864" s="97">
        <f t="shared" si="165"/>
        <v>433411.85</v>
      </c>
      <c r="Z864" s="97">
        <f t="shared" si="166"/>
        <v>433411.85</v>
      </c>
      <c r="AA864" s="97">
        <f t="shared" si="167"/>
        <v>866823.7</v>
      </c>
    </row>
    <row r="865" spans="1:27" s="18" customFormat="1" ht="26.1" customHeight="1" x14ac:dyDescent="0.2">
      <c r="A865" s="85">
        <v>104778</v>
      </c>
      <c r="B865" s="85" t="s">
        <v>1460</v>
      </c>
      <c r="C865" s="85" t="s">
        <v>1118</v>
      </c>
      <c r="D865" s="85" t="s">
        <v>65</v>
      </c>
      <c r="E865" s="85" t="s">
        <v>135</v>
      </c>
      <c r="F865" s="85" t="s">
        <v>135</v>
      </c>
      <c r="G865" s="85">
        <v>676299</v>
      </c>
      <c r="H865" s="85">
        <v>7417067349</v>
      </c>
      <c r="I865" s="86" t="s">
        <v>67</v>
      </c>
      <c r="J865" s="85">
        <v>1026617</v>
      </c>
      <c r="K865" s="86" t="s">
        <v>111</v>
      </c>
      <c r="L865" s="86" t="s">
        <v>112</v>
      </c>
      <c r="M865" s="87">
        <v>24063</v>
      </c>
      <c r="N865" s="87">
        <v>39704</v>
      </c>
      <c r="O865" s="102">
        <f t="shared" si="168"/>
        <v>0.60605984283699377</v>
      </c>
      <c r="P865" s="91">
        <f t="shared" si="157"/>
        <v>24063</v>
      </c>
      <c r="Q865" s="92">
        <f t="shared" si="158"/>
        <v>1.7690151191184253E-3</v>
      </c>
      <c r="R865" s="93">
        <f t="shared" si="159"/>
        <v>1.3954198873355407E-3</v>
      </c>
      <c r="S865" s="94">
        <f t="shared" si="160"/>
        <v>841005.71</v>
      </c>
      <c r="T865" s="95">
        <f t="shared" si="161"/>
        <v>228132.17</v>
      </c>
      <c r="U865" s="95">
        <f t="shared" si="162"/>
        <v>342198.26</v>
      </c>
      <c r="V865" s="95">
        <f t="shared" si="163"/>
        <v>311346.65999999997</v>
      </c>
      <c r="W865" s="96">
        <f t="shared" si="164"/>
        <v>1722682.7999999998</v>
      </c>
      <c r="X865" s="88"/>
      <c r="Y865" s="97">
        <f t="shared" si="165"/>
        <v>412857.35</v>
      </c>
      <c r="Z865" s="97">
        <f t="shared" si="166"/>
        <v>412857.35</v>
      </c>
      <c r="AA865" s="97">
        <f t="shared" si="167"/>
        <v>825714.7</v>
      </c>
    </row>
    <row r="866" spans="1:27" s="18" customFormat="1" ht="26.1" customHeight="1" x14ac:dyDescent="0.2">
      <c r="A866" s="85">
        <v>104779</v>
      </c>
      <c r="B866" s="85" t="s">
        <v>1461</v>
      </c>
      <c r="C866" s="85" t="s">
        <v>1462</v>
      </c>
      <c r="D866" s="85" t="s">
        <v>106</v>
      </c>
      <c r="E866" s="85" t="s">
        <v>332</v>
      </c>
      <c r="F866" s="85" t="s">
        <v>100</v>
      </c>
      <c r="G866" s="85">
        <v>676294</v>
      </c>
      <c r="H866" s="85">
        <v>4612535907</v>
      </c>
      <c r="I866" s="86" t="s">
        <v>67</v>
      </c>
      <c r="J866" s="85">
        <v>1020961</v>
      </c>
      <c r="K866" s="86" t="s">
        <v>72</v>
      </c>
      <c r="L866" s="86" t="s">
        <v>73</v>
      </c>
      <c r="M866" s="87">
        <v>18749</v>
      </c>
      <c r="N866" s="87">
        <v>28273</v>
      </c>
      <c r="O866" s="102">
        <f t="shared" si="168"/>
        <v>0.66314151310437519</v>
      </c>
      <c r="P866" s="91">
        <f t="shared" si="157"/>
        <v>18749</v>
      </c>
      <c r="Q866" s="92">
        <f t="shared" si="158"/>
        <v>0</v>
      </c>
      <c r="R866" s="93">
        <f t="shared" si="159"/>
        <v>1.08725958806691E-3</v>
      </c>
      <c r="S866" s="94">
        <f t="shared" si="160"/>
        <v>0</v>
      </c>
      <c r="T866" s="95">
        <f t="shared" si="161"/>
        <v>177752.16</v>
      </c>
      <c r="U866" s="95">
        <f t="shared" si="162"/>
        <v>266628.23</v>
      </c>
      <c r="V866" s="95">
        <f t="shared" si="163"/>
        <v>0</v>
      </c>
      <c r="W866" s="96">
        <f t="shared" si="164"/>
        <v>444380.39</v>
      </c>
      <c r="X866" s="88"/>
      <c r="Y866" s="97">
        <f t="shared" si="165"/>
        <v>0</v>
      </c>
      <c r="Z866" s="97">
        <f t="shared" si="166"/>
        <v>0</v>
      </c>
      <c r="AA866" s="97">
        <f t="shared" si="167"/>
        <v>0</v>
      </c>
    </row>
    <row r="867" spans="1:27" s="18" customFormat="1" ht="26.1" customHeight="1" x14ac:dyDescent="0.2">
      <c r="A867" s="85">
        <v>104791</v>
      </c>
      <c r="B867" s="85" t="s">
        <v>1463</v>
      </c>
      <c r="C867" s="85" t="s">
        <v>71</v>
      </c>
      <c r="D867" s="85" t="s">
        <v>65</v>
      </c>
      <c r="E867" s="85" t="s">
        <v>120</v>
      </c>
      <c r="F867" s="85" t="s">
        <v>92</v>
      </c>
      <c r="G867" s="85">
        <v>676289</v>
      </c>
      <c r="H867" s="85">
        <v>1659006633</v>
      </c>
      <c r="I867" s="86" t="s">
        <v>67</v>
      </c>
      <c r="J867" s="85">
        <v>1019484</v>
      </c>
      <c r="K867" s="86" t="s">
        <v>72</v>
      </c>
      <c r="L867" s="86" t="s">
        <v>73</v>
      </c>
      <c r="M867" s="87">
        <v>18557</v>
      </c>
      <c r="N867" s="87">
        <v>29404</v>
      </c>
      <c r="O867" s="102">
        <f t="shared" si="168"/>
        <v>0.631104611617467</v>
      </c>
      <c r="P867" s="91">
        <f t="shared" si="157"/>
        <v>18557</v>
      </c>
      <c r="Q867" s="92">
        <f t="shared" si="158"/>
        <v>1.3642361121007612E-3</v>
      </c>
      <c r="R867" s="93">
        <f t="shared" si="159"/>
        <v>1.0761254560647314E-3</v>
      </c>
      <c r="S867" s="94">
        <f t="shared" si="160"/>
        <v>648570.13</v>
      </c>
      <c r="T867" s="95">
        <f t="shared" si="161"/>
        <v>175931.88</v>
      </c>
      <c r="U867" s="95">
        <f t="shared" si="162"/>
        <v>263897.82</v>
      </c>
      <c r="V867" s="95">
        <f t="shared" si="163"/>
        <v>240105.56</v>
      </c>
      <c r="W867" s="96">
        <f t="shared" si="164"/>
        <v>1328505.3900000001</v>
      </c>
      <c r="X867" s="88"/>
      <c r="Y867" s="97">
        <f t="shared" si="165"/>
        <v>318388.96999999997</v>
      </c>
      <c r="Z867" s="97">
        <f t="shared" si="166"/>
        <v>318388.96999999997</v>
      </c>
      <c r="AA867" s="97">
        <f t="shared" si="167"/>
        <v>636777.93999999994</v>
      </c>
    </row>
    <row r="868" spans="1:27" s="18" customFormat="1" ht="26.1" customHeight="1" x14ac:dyDescent="0.2">
      <c r="A868" s="85">
        <v>104845</v>
      </c>
      <c r="B868" s="85" t="s">
        <v>1464</v>
      </c>
      <c r="C868" s="85" t="s">
        <v>129</v>
      </c>
      <c r="D868" s="85" t="s">
        <v>65</v>
      </c>
      <c r="E868" s="85" t="s">
        <v>246</v>
      </c>
      <c r="F868" s="85" t="s">
        <v>100</v>
      </c>
      <c r="G868" s="85">
        <v>676300</v>
      </c>
      <c r="H868" s="85">
        <v>1417255233</v>
      </c>
      <c r="I868" s="86" t="s">
        <v>67</v>
      </c>
      <c r="J868" s="85">
        <v>1028744</v>
      </c>
      <c r="K868" s="86" t="s">
        <v>87</v>
      </c>
      <c r="L868" s="86" t="s">
        <v>88</v>
      </c>
      <c r="M868" s="87">
        <v>15288</v>
      </c>
      <c r="N868" s="87">
        <v>27045</v>
      </c>
      <c r="O868" s="102">
        <f t="shared" si="168"/>
        <v>0.56528008874098723</v>
      </c>
      <c r="P868" s="91">
        <f t="shared" si="157"/>
        <v>15288</v>
      </c>
      <c r="Q868" s="92">
        <f t="shared" si="158"/>
        <v>1.1239123609309931E-3</v>
      </c>
      <c r="R868" s="93">
        <f t="shared" si="159"/>
        <v>8.8655526067347155E-4</v>
      </c>
      <c r="S868" s="94">
        <f t="shared" si="160"/>
        <v>534318.05000000005</v>
      </c>
      <c r="T868" s="95">
        <f t="shared" si="161"/>
        <v>144939.73000000001</v>
      </c>
      <c r="U868" s="95">
        <f t="shared" si="162"/>
        <v>217409.59</v>
      </c>
      <c r="V868" s="95">
        <f t="shared" si="163"/>
        <v>197808.58</v>
      </c>
      <c r="W868" s="96">
        <f t="shared" si="164"/>
        <v>1094475.95</v>
      </c>
      <c r="X868" s="88"/>
      <c r="Y868" s="97">
        <f t="shared" si="165"/>
        <v>262301.59000000003</v>
      </c>
      <c r="Z868" s="97">
        <f t="shared" si="166"/>
        <v>262301.59000000003</v>
      </c>
      <c r="AA868" s="97">
        <f t="shared" si="167"/>
        <v>524603.18000000005</v>
      </c>
    </row>
    <row r="869" spans="1:27" s="18" customFormat="1" ht="26.1" customHeight="1" x14ac:dyDescent="0.2">
      <c r="A869" s="85">
        <v>104875</v>
      </c>
      <c r="B869" s="85" t="s">
        <v>1465</v>
      </c>
      <c r="C869" s="85" t="s">
        <v>334</v>
      </c>
      <c r="D869" s="85" t="s">
        <v>65</v>
      </c>
      <c r="E869" s="85" t="s">
        <v>573</v>
      </c>
      <c r="F869" s="85" t="s">
        <v>66</v>
      </c>
      <c r="G869" s="85">
        <v>676295</v>
      </c>
      <c r="H869" s="85">
        <v>1679039531</v>
      </c>
      <c r="I869" s="86" t="s">
        <v>81</v>
      </c>
      <c r="J869" s="85">
        <v>1030420</v>
      </c>
      <c r="K869" s="86">
        <v>44075</v>
      </c>
      <c r="L869" s="86">
        <v>44104</v>
      </c>
      <c r="M869" s="87">
        <v>1832</v>
      </c>
      <c r="N869" s="87">
        <v>2331</v>
      </c>
      <c r="O869" s="102">
        <f t="shared" si="168"/>
        <v>0.7859287859287859</v>
      </c>
      <c r="P869" s="91">
        <f t="shared" si="157"/>
        <v>23057.931034482757</v>
      </c>
      <c r="Q869" s="92">
        <f t="shared" si="158"/>
        <v>1.6951264852923555E-3</v>
      </c>
      <c r="R869" s="93">
        <f t="shared" si="159"/>
        <v>1.3371356658076132E-3</v>
      </c>
      <c r="S869" s="94">
        <f t="shared" si="160"/>
        <v>805878.39</v>
      </c>
      <c r="T869" s="95">
        <f t="shared" si="161"/>
        <v>218603.5</v>
      </c>
      <c r="U869" s="95">
        <f t="shared" si="162"/>
        <v>327905.24</v>
      </c>
      <c r="V869" s="95">
        <f t="shared" si="163"/>
        <v>298342.26</v>
      </c>
      <c r="W869" s="96">
        <f t="shared" si="164"/>
        <v>1650729.39</v>
      </c>
      <c r="X869" s="88"/>
      <c r="Y869" s="97">
        <f t="shared" si="165"/>
        <v>395613.03</v>
      </c>
      <c r="Z869" s="97">
        <f t="shared" si="166"/>
        <v>395613.03</v>
      </c>
      <c r="AA869" s="97">
        <f t="shared" si="167"/>
        <v>791226.06</v>
      </c>
    </row>
    <row r="870" spans="1:27" s="18" customFormat="1" ht="26.1" customHeight="1" x14ac:dyDescent="0.2">
      <c r="A870" s="85">
        <v>104934</v>
      </c>
      <c r="B870" s="85" t="s">
        <v>1466</v>
      </c>
      <c r="C870" s="85" t="s">
        <v>71</v>
      </c>
      <c r="D870" s="85" t="s">
        <v>65</v>
      </c>
      <c r="E870" s="85" t="s">
        <v>86</v>
      </c>
      <c r="F870" s="85" t="s">
        <v>86</v>
      </c>
      <c r="G870" s="85">
        <v>676297</v>
      </c>
      <c r="H870" s="85">
        <v>1073082590</v>
      </c>
      <c r="I870" s="86" t="s">
        <v>67</v>
      </c>
      <c r="J870" s="85">
        <v>1030118</v>
      </c>
      <c r="K870" s="86" t="s">
        <v>68</v>
      </c>
      <c r="L870" s="86" t="s">
        <v>69</v>
      </c>
      <c r="M870" s="87">
        <v>25534</v>
      </c>
      <c r="N870" s="87">
        <v>32729</v>
      </c>
      <c r="O870" s="102">
        <f t="shared" si="168"/>
        <v>0.78016438021326651</v>
      </c>
      <c r="P870" s="91">
        <f t="shared" si="157"/>
        <v>25534</v>
      </c>
      <c r="Q870" s="92">
        <f t="shared" si="158"/>
        <v>1.877157131345629E-3</v>
      </c>
      <c r="R870" s="93">
        <f t="shared" si="159"/>
        <v>1.4807235757480653E-3</v>
      </c>
      <c r="S870" s="94">
        <f t="shared" si="160"/>
        <v>892417.39</v>
      </c>
      <c r="T870" s="95">
        <f t="shared" si="161"/>
        <v>242078.17</v>
      </c>
      <c r="U870" s="95">
        <f t="shared" si="162"/>
        <v>363117.25</v>
      </c>
      <c r="V870" s="95">
        <f t="shared" si="163"/>
        <v>330379.65999999997</v>
      </c>
      <c r="W870" s="96">
        <f t="shared" si="164"/>
        <v>1827992.47</v>
      </c>
      <c r="X870" s="88"/>
      <c r="Y870" s="97">
        <f t="shared" si="165"/>
        <v>438095.81</v>
      </c>
      <c r="Z870" s="97">
        <f t="shared" si="166"/>
        <v>438095.81</v>
      </c>
      <c r="AA870" s="97">
        <f t="shared" si="167"/>
        <v>876191.62</v>
      </c>
    </row>
    <row r="871" spans="1:27" s="18" customFormat="1" ht="26.1" customHeight="1" x14ac:dyDescent="0.2">
      <c r="A871" s="85">
        <v>104955</v>
      </c>
      <c r="B871" s="85" t="s">
        <v>1467</v>
      </c>
      <c r="C871" s="85" t="s">
        <v>85</v>
      </c>
      <c r="D871" s="85" t="s">
        <v>65</v>
      </c>
      <c r="E871" s="85" t="s">
        <v>86</v>
      </c>
      <c r="F871" s="85" t="s">
        <v>86</v>
      </c>
      <c r="G871" s="85">
        <v>676312</v>
      </c>
      <c r="H871" s="85">
        <v>1811357155</v>
      </c>
      <c r="I871" s="86" t="s">
        <v>67</v>
      </c>
      <c r="J871" s="85">
        <v>1028657</v>
      </c>
      <c r="K871" s="86" t="s">
        <v>87</v>
      </c>
      <c r="L871" s="86" t="s">
        <v>88</v>
      </c>
      <c r="M871" s="87">
        <v>21776</v>
      </c>
      <c r="N871" s="87">
        <v>36075</v>
      </c>
      <c r="O871" s="102">
        <f t="shared" si="168"/>
        <v>0.60363132363132366</v>
      </c>
      <c r="P871" s="91">
        <f t="shared" si="157"/>
        <v>21776</v>
      </c>
      <c r="Q871" s="92">
        <f t="shared" si="158"/>
        <v>1.6008840640785783E-3</v>
      </c>
      <c r="R871" s="93">
        <f t="shared" si="159"/>
        <v>1.2627961379137571E-3</v>
      </c>
      <c r="S871" s="94">
        <f t="shared" si="160"/>
        <v>761074.69</v>
      </c>
      <c r="T871" s="95">
        <f t="shared" si="161"/>
        <v>206449.99</v>
      </c>
      <c r="U871" s="95">
        <f t="shared" si="162"/>
        <v>309674.99</v>
      </c>
      <c r="V871" s="95">
        <f t="shared" si="163"/>
        <v>281755.59999999998</v>
      </c>
      <c r="W871" s="96">
        <f t="shared" si="164"/>
        <v>1558955.27</v>
      </c>
      <c r="X871" s="88"/>
      <c r="Y871" s="97">
        <f t="shared" si="165"/>
        <v>373618.49</v>
      </c>
      <c r="Z871" s="97">
        <f t="shared" si="166"/>
        <v>373618.49</v>
      </c>
      <c r="AA871" s="97">
        <f t="shared" si="167"/>
        <v>747236.98</v>
      </c>
    </row>
    <row r="872" spans="1:27" s="18" customFormat="1" ht="26.1" customHeight="1" x14ac:dyDescent="0.2">
      <c r="A872" s="85">
        <v>105006</v>
      </c>
      <c r="B872" s="85" t="s">
        <v>1468</v>
      </c>
      <c r="C872" s="85" t="s">
        <v>579</v>
      </c>
      <c r="D872" s="85" t="s">
        <v>65</v>
      </c>
      <c r="E872" s="85" t="s">
        <v>76</v>
      </c>
      <c r="F872" s="85" t="s">
        <v>76</v>
      </c>
      <c r="G872" s="85">
        <v>676310</v>
      </c>
      <c r="H872" s="85">
        <v>1497143259</v>
      </c>
      <c r="I872" s="86" t="s">
        <v>67</v>
      </c>
      <c r="J872" s="85">
        <v>1026585</v>
      </c>
      <c r="K872" s="86" t="s">
        <v>72</v>
      </c>
      <c r="L872" s="86" t="s">
        <v>73</v>
      </c>
      <c r="M872" s="87">
        <v>8867</v>
      </c>
      <c r="N872" s="87">
        <v>23983</v>
      </c>
      <c r="O872" s="102">
        <f t="shared" si="168"/>
        <v>0.36972021848809572</v>
      </c>
      <c r="P872" s="91">
        <f t="shared" si="157"/>
        <v>8867</v>
      </c>
      <c r="Q872" s="92">
        <f t="shared" si="158"/>
        <v>6.5186622870062243E-4</v>
      </c>
      <c r="R872" s="93">
        <f t="shared" si="159"/>
        <v>5.1419973157977973E-4</v>
      </c>
      <c r="S872" s="94">
        <f t="shared" si="160"/>
        <v>309903.07</v>
      </c>
      <c r="T872" s="95">
        <f t="shared" si="161"/>
        <v>84064.66</v>
      </c>
      <c r="U872" s="95">
        <f t="shared" si="162"/>
        <v>126096.99</v>
      </c>
      <c r="V872" s="95">
        <f t="shared" si="163"/>
        <v>114728.46</v>
      </c>
      <c r="W872" s="96">
        <f t="shared" si="164"/>
        <v>634793.17999999993</v>
      </c>
      <c r="X872" s="88"/>
      <c r="Y872" s="97">
        <f t="shared" si="165"/>
        <v>152134.24</v>
      </c>
      <c r="Z872" s="97">
        <f t="shared" si="166"/>
        <v>152134.24</v>
      </c>
      <c r="AA872" s="97">
        <f t="shared" si="167"/>
        <v>304268.48</v>
      </c>
    </row>
    <row r="873" spans="1:27" s="18" customFormat="1" ht="26.1" customHeight="1" x14ac:dyDescent="0.2">
      <c r="A873" s="85">
        <v>105009</v>
      </c>
      <c r="B873" s="85" t="s">
        <v>1469</v>
      </c>
      <c r="C873" s="85" t="s">
        <v>127</v>
      </c>
      <c r="D873" s="85" t="s">
        <v>65</v>
      </c>
      <c r="E873" s="85" t="s">
        <v>134</v>
      </c>
      <c r="F873" s="85" t="s">
        <v>135</v>
      </c>
      <c r="G873" s="85">
        <v>676308</v>
      </c>
      <c r="H873" s="85">
        <v>1720404981</v>
      </c>
      <c r="I873" s="86" t="s">
        <v>67</v>
      </c>
      <c r="J873" s="85">
        <v>1028818</v>
      </c>
      <c r="K873" s="86" t="s">
        <v>87</v>
      </c>
      <c r="L873" s="86" t="s">
        <v>88</v>
      </c>
      <c r="M873" s="87">
        <v>20755</v>
      </c>
      <c r="N873" s="87">
        <v>32500</v>
      </c>
      <c r="O873" s="102">
        <f t="shared" si="168"/>
        <v>0.63861538461538458</v>
      </c>
      <c r="P873" s="91">
        <f t="shared" si="157"/>
        <v>20755</v>
      </c>
      <c r="Q873" s="92">
        <f t="shared" si="158"/>
        <v>1.5258242445789351E-3</v>
      </c>
      <c r="R873" s="93">
        <f t="shared" si="159"/>
        <v>1.2035880713813386E-3</v>
      </c>
      <c r="S873" s="94">
        <f t="shared" si="160"/>
        <v>725390.58</v>
      </c>
      <c r="T873" s="95">
        <f t="shared" si="161"/>
        <v>196770.28</v>
      </c>
      <c r="U873" s="95">
        <f t="shared" si="162"/>
        <v>295155.42</v>
      </c>
      <c r="V873" s="95">
        <f t="shared" si="163"/>
        <v>268545.07</v>
      </c>
      <c r="W873" s="96">
        <f t="shared" si="164"/>
        <v>1485861.35</v>
      </c>
      <c r="X873" s="88"/>
      <c r="Y873" s="97">
        <f t="shared" si="165"/>
        <v>356100.83</v>
      </c>
      <c r="Z873" s="97">
        <f t="shared" si="166"/>
        <v>356100.83</v>
      </c>
      <c r="AA873" s="97">
        <f t="shared" si="167"/>
        <v>712201.66</v>
      </c>
    </row>
    <row r="874" spans="1:27" s="18" customFormat="1" ht="26.1" customHeight="1" x14ac:dyDescent="0.2">
      <c r="A874" s="85">
        <v>105065</v>
      </c>
      <c r="B874" s="85" t="s">
        <v>1470</v>
      </c>
      <c r="C874" s="85" t="s">
        <v>75</v>
      </c>
      <c r="D874" s="85" t="s">
        <v>65</v>
      </c>
      <c r="E874" s="85" t="s">
        <v>76</v>
      </c>
      <c r="F874" s="85" t="s">
        <v>76</v>
      </c>
      <c r="G874" s="85">
        <v>676309</v>
      </c>
      <c r="H874" s="85">
        <v>1801171186</v>
      </c>
      <c r="I874" s="86" t="s">
        <v>81</v>
      </c>
      <c r="J874" s="85">
        <v>1020141</v>
      </c>
      <c r="K874" s="86" t="s">
        <v>72</v>
      </c>
      <c r="L874" s="86" t="s">
        <v>73</v>
      </c>
      <c r="M874" s="87">
        <v>14313</v>
      </c>
      <c r="N874" s="87">
        <v>23983</v>
      </c>
      <c r="O874" s="102">
        <f t="shared" si="168"/>
        <v>0.59679773172663975</v>
      </c>
      <c r="P874" s="91">
        <f t="shared" si="157"/>
        <v>14313</v>
      </c>
      <c r="Q874" s="92">
        <f t="shared" si="158"/>
        <v>1.0522342766879451E-3</v>
      </c>
      <c r="R874" s="93">
        <f t="shared" si="159"/>
        <v>8.3001474659990832E-4</v>
      </c>
      <c r="S874" s="94">
        <f t="shared" si="160"/>
        <v>500241.65</v>
      </c>
      <c r="T874" s="95">
        <f t="shared" si="161"/>
        <v>135696.12</v>
      </c>
      <c r="U874" s="95">
        <f t="shared" si="162"/>
        <v>203544.18</v>
      </c>
      <c r="V874" s="95">
        <f t="shared" si="163"/>
        <v>185193.23</v>
      </c>
      <c r="W874" s="96">
        <f t="shared" si="164"/>
        <v>1024675.1799999999</v>
      </c>
      <c r="X874" s="88"/>
      <c r="Y874" s="97">
        <f t="shared" si="165"/>
        <v>245573.17</v>
      </c>
      <c r="Z874" s="97">
        <f t="shared" si="166"/>
        <v>245573.17</v>
      </c>
      <c r="AA874" s="97">
        <f t="shared" si="167"/>
        <v>491146.34</v>
      </c>
    </row>
    <row r="875" spans="1:27" s="18" customFormat="1" ht="26.1" customHeight="1" x14ac:dyDescent="0.2">
      <c r="A875" s="85">
        <v>105087</v>
      </c>
      <c r="B875" s="85" t="s">
        <v>1471</v>
      </c>
      <c r="C875" s="85" t="s">
        <v>129</v>
      </c>
      <c r="D875" s="85" t="s">
        <v>65</v>
      </c>
      <c r="E875" s="85" t="s">
        <v>420</v>
      </c>
      <c r="F875" s="85" t="s">
        <v>66</v>
      </c>
      <c r="G875" s="85">
        <v>676315</v>
      </c>
      <c r="H875" s="85">
        <v>1942600838</v>
      </c>
      <c r="I875" s="86" t="s">
        <v>67</v>
      </c>
      <c r="J875" s="85">
        <v>1028813</v>
      </c>
      <c r="K875" s="86" t="s">
        <v>87</v>
      </c>
      <c r="L875" s="86" t="s">
        <v>88</v>
      </c>
      <c r="M875" s="87">
        <v>23331</v>
      </c>
      <c r="N875" s="87">
        <v>30226</v>
      </c>
      <c r="O875" s="102">
        <f t="shared" si="168"/>
        <v>0.77188513200555808</v>
      </c>
      <c r="P875" s="91">
        <f t="shared" si="157"/>
        <v>23331</v>
      </c>
      <c r="Q875" s="92">
        <f t="shared" si="158"/>
        <v>1.7152014189482599E-3</v>
      </c>
      <c r="R875" s="93">
        <f t="shared" si="159"/>
        <v>1.3529710090772347E-3</v>
      </c>
      <c r="S875" s="94">
        <f t="shared" si="160"/>
        <v>815422.19</v>
      </c>
      <c r="T875" s="95">
        <f t="shared" si="161"/>
        <v>221192.36</v>
      </c>
      <c r="U875" s="95">
        <f t="shared" si="162"/>
        <v>331788.53999999998</v>
      </c>
      <c r="V875" s="95">
        <f t="shared" si="163"/>
        <v>301875.45</v>
      </c>
      <c r="W875" s="96">
        <f t="shared" si="164"/>
        <v>1670278.5399999998</v>
      </c>
      <c r="X875" s="88"/>
      <c r="Y875" s="97">
        <f t="shared" si="165"/>
        <v>400298.17</v>
      </c>
      <c r="Z875" s="97">
        <f t="shared" si="166"/>
        <v>400298.17</v>
      </c>
      <c r="AA875" s="97">
        <f t="shared" si="167"/>
        <v>800596.34</v>
      </c>
    </row>
    <row r="876" spans="1:27" s="18" customFormat="1" ht="26.1" customHeight="1" x14ac:dyDescent="0.2">
      <c r="A876" s="85">
        <v>105089</v>
      </c>
      <c r="B876" s="85" t="s">
        <v>1472</v>
      </c>
      <c r="C876" s="85" t="s">
        <v>1473</v>
      </c>
      <c r="D876" s="85" t="s">
        <v>106</v>
      </c>
      <c r="E876" s="85" t="s">
        <v>76</v>
      </c>
      <c r="F876" s="85" t="s">
        <v>76</v>
      </c>
      <c r="G876" s="85">
        <v>676314</v>
      </c>
      <c r="H876" s="85">
        <v>1144786823</v>
      </c>
      <c r="I876" s="86" t="s">
        <v>67</v>
      </c>
      <c r="J876" s="85">
        <v>1030401</v>
      </c>
      <c r="K876" s="86" t="s">
        <v>72</v>
      </c>
      <c r="L876" s="86" t="s">
        <v>73</v>
      </c>
      <c r="M876" s="87">
        <v>22243</v>
      </c>
      <c r="N876" s="87">
        <v>29289</v>
      </c>
      <c r="O876" s="102">
        <f t="shared" si="168"/>
        <v>0.75943186861961831</v>
      </c>
      <c r="P876" s="91">
        <f t="shared" si="157"/>
        <v>22243</v>
      </c>
      <c r="Q876" s="92">
        <f t="shared" si="158"/>
        <v>0</v>
      </c>
      <c r="R876" s="93">
        <f t="shared" si="159"/>
        <v>1.2898775943982227E-3</v>
      </c>
      <c r="S876" s="94">
        <f t="shared" si="160"/>
        <v>0</v>
      </c>
      <c r="T876" s="95">
        <f t="shared" si="161"/>
        <v>210877.44</v>
      </c>
      <c r="U876" s="95">
        <f t="shared" si="162"/>
        <v>316316.17</v>
      </c>
      <c r="V876" s="95">
        <f t="shared" si="163"/>
        <v>0</v>
      </c>
      <c r="W876" s="96">
        <f t="shared" si="164"/>
        <v>527193.61</v>
      </c>
      <c r="X876" s="88"/>
      <c r="Y876" s="97">
        <f t="shared" si="165"/>
        <v>0</v>
      </c>
      <c r="Z876" s="97">
        <f t="shared" si="166"/>
        <v>0</v>
      </c>
      <c r="AA876" s="97">
        <f t="shared" si="167"/>
        <v>0</v>
      </c>
    </row>
    <row r="877" spans="1:27" s="18" customFormat="1" ht="26.1" customHeight="1" x14ac:dyDescent="0.2">
      <c r="A877" s="85">
        <v>105150</v>
      </c>
      <c r="B877" s="85" t="s">
        <v>1474</v>
      </c>
      <c r="C877" s="85" t="s">
        <v>129</v>
      </c>
      <c r="D877" s="85" t="s">
        <v>65</v>
      </c>
      <c r="E877" s="85" t="s">
        <v>321</v>
      </c>
      <c r="F877" s="85" t="s">
        <v>103</v>
      </c>
      <c r="G877" s="85">
        <v>676319</v>
      </c>
      <c r="H877" s="85">
        <v>1215206826</v>
      </c>
      <c r="I877" s="86" t="s">
        <v>67</v>
      </c>
      <c r="J877" s="85">
        <v>1028746</v>
      </c>
      <c r="K877" s="86" t="s">
        <v>87</v>
      </c>
      <c r="L877" s="86" t="s">
        <v>88</v>
      </c>
      <c r="M877" s="87">
        <v>16366</v>
      </c>
      <c r="N877" s="87">
        <v>28714</v>
      </c>
      <c r="O877" s="102">
        <f t="shared" si="168"/>
        <v>0.56996587030716728</v>
      </c>
      <c r="P877" s="91">
        <f t="shared" si="157"/>
        <v>16366</v>
      </c>
      <c r="Q877" s="92">
        <f t="shared" si="158"/>
        <v>1.2031625915094606E-3</v>
      </c>
      <c r="R877" s="93">
        <f t="shared" si="159"/>
        <v>9.4906877264403682E-4</v>
      </c>
      <c r="S877" s="94">
        <f t="shared" si="160"/>
        <v>571994.31999999995</v>
      </c>
      <c r="T877" s="95">
        <f t="shared" si="161"/>
        <v>155159.84</v>
      </c>
      <c r="U877" s="95">
        <f t="shared" si="162"/>
        <v>232739.76</v>
      </c>
      <c r="V877" s="95">
        <f t="shared" si="163"/>
        <v>211756.62</v>
      </c>
      <c r="W877" s="96">
        <f t="shared" si="164"/>
        <v>1171650.54</v>
      </c>
      <c r="X877" s="88"/>
      <c r="Y877" s="97">
        <f t="shared" si="165"/>
        <v>280797.21000000002</v>
      </c>
      <c r="Z877" s="97">
        <f t="shared" si="166"/>
        <v>280797.21000000002</v>
      </c>
      <c r="AA877" s="97">
        <f t="shared" si="167"/>
        <v>561594.42000000004</v>
      </c>
    </row>
    <row r="878" spans="1:27" s="18" customFormat="1" ht="26.1" customHeight="1" x14ac:dyDescent="0.2">
      <c r="A878" s="85">
        <v>105172</v>
      </c>
      <c r="B878" s="85" t="s">
        <v>1475</v>
      </c>
      <c r="C878" s="85" t="s">
        <v>129</v>
      </c>
      <c r="D878" s="85" t="s">
        <v>65</v>
      </c>
      <c r="E878" s="85" t="s">
        <v>103</v>
      </c>
      <c r="F878" s="85" t="s">
        <v>103</v>
      </c>
      <c r="G878" s="85">
        <v>676317</v>
      </c>
      <c r="H878" s="85">
        <v>1497309397</v>
      </c>
      <c r="I878" s="86" t="s">
        <v>67</v>
      </c>
      <c r="J878" s="85">
        <v>1030684</v>
      </c>
      <c r="K878" s="86" t="s">
        <v>87</v>
      </c>
      <c r="L878" s="86" t="s">
        <v>88</v>
      </c>
      <c r="M878" s="87">
        <v>13344</v>
      </c>
      <c r="N878" s="87">
        <v>31638</v>
      </c>
      <c r="O878" s="102">
        <f t="shared" si="168"/>
        <v>0.42177128769201594</v>
      </c>
      <c r="P878" s="91">
        <f t="shared" si="157"/>
        <v>13344.000000000002</v>
      </c>
      <c r="Q878" s="92">
        <f t="shared" si="158"/>
        <v>9.809972883479312E-4</v>
      </c>
      <c r="R878" s="93">
        <f t="shared" si="159"/>
        <v>7.7382217415141331E-4</v>
      </c>
      <c r="S878" s="94">
        <f t="shared" si="160"/>
        <v>466374.94</v>
      </c>
      <c r="T878" s="95">
        <f t="shared" si="161"/>
        <v>126509.4</v>
      </c>
      <c r="U878" s="95">
        <f t="shared" si="162"/>
        <v>189764.1</v>
      </c>
      <c r="V878" s="95">
        <f t="shared" si="163"/>
        <v>172655.52</v>
      </c>
      <c r="W878" s="96">
        <f t="shared" si="164"/>
        <v>955303.96</v>
      </c>
      <c r="X878" s="88"/>
      <c r="Y878" s="97">
        <f t="shared" si="165"/>
        <v>228947.7</v>
      </c>
      <c r="Z878" s="97">
        <f t="shared" si="166"/>
        <v>228947.7</v>
      </c>
      <c r="AA878" s="97">
        <f t="shared" si="167"/>
        <v>457895.4</v>
      </c>
    </row>
    <row r="879" spans="1:27" s="18" customFormat="1" ht="26.1" customHeight="1" x14ac:dyDescent="0.2">
      <c r="A879" s="85">
        <v>105179</v>
      </c>
      <c r="B879" s="85" t="s">
        <v>1476</v>
      </c>
      <c r="C879" s="85" t="s">
        <v>109</v>
      </c>
      <c r="D879" s="85" t="s">
        <v>65</v>
      </c>
      <c r="E879" s="85" t="s">
        <v>670</v>
      </c>
      <c r="F879" s="85" t="s">
        <v>195</v>
      </c>
      <c r="G879" s="85">
        <v>676313</v>
      </c>
      <c r="H879" s="85">
        <v>1275922452</v>
      </c>
      <c r="I879" s="86" t="s">
        <v>67</v>
      </c>
      <c r="J879" s="85">
        <v>1026583</v>
      </c>
      <c r="K879" s="86" t="s">
        <v>111</v>
      </c>
      <c r="L879" s="86" t="s">
        <v>112</v>
      </c>
      <c r="M879" s="87">
        <v>24503</v>
      </c>
      <c r="N879" s="87">
        <v>35806</v>
      </c>
      <c r="O879" s="102">
        <f t="shared" si="168"/>
        <v>0.68432664916494446</v>
      </c>
      <c r="P879" s="91">
        <f t="shared" si="157"/>
        <v>24503</v>
      </c>
      <c r="Q879" s="92">
        <f t="shared" si="158"/>
        <v>1.8013621520075957E-3</v>
      </c>
      <c r="R879" s="93">
        <f t="shared" si="159"/>
        <v>1.4209356065072001E-3</v>
      </c>
      <c r="S879" s="94">
        <f t="shared" si="160"/>
        <v>856383.78</v>
      </c>
      <c r="T879" s="95">
        <f t="shared" si="161"/>
        <v>232303.65</v>
      </c>
      <c r="U879" s="95">
        <f t="shared" si="162"/>
        <v>348455.47</v>
      </c>
      <c r="V879" s="95">
        <f t="shared" si="163"/>
        <v>317039.74</v>
      </c>
      <c r="W879" s="96">
        <f t="shared" si="164"/>
        <v>1754182.64</v>
      </c>
      <c r="X879" s="88"/>
      <c r="Y879" s="97">
        <f t="shared" si="165"/>
        <v>420406.58</v>
      </c>
      <c r="Z879" s="97">
        <f t="shared" si="166"/>
        <v>420406.58</v>
      </c>
      <c r="AA879" s="97">
        <f t="shared" si="167"/>
        <v>840813.16</v>
      </c>
    </row>
    <row r="880" spans="1:27" s="18" customFormat="1" ht="26.1" customHeight="1" x14ac:dyDescent="0.2">
      <c r="A880" s="85">
        <v>105212</v>
      </c>
      <c r="B880" s="85" t="s">
        <v>1477</v>
      </c>
      <c r="C880" s="85" t="s">
        <v>334</v>
      </c>
      <c r="D880" s="85" t="s">
        <v>65</v>
      </c>
      <c r="E880" s="85" t="s">
        <v>163</v>
      </c>
      <c r="F880" s="85" t="s">
        <v>163</v>
      </c>
      <c r="G880" s="85">
        <v>676318</v>
      </c>
      <c r="H880" s="85">
        <v>1568928505</v>
      </c>
      <c r="I880" s="86" t="s">
        <v>67</v>
      </c>
      <c r="J880" s="85">
        <v>1030376</v>
      </c>
      <c r="K880" s="86" t="s">
        <v>87</v>
      </c>
      <c r="L880" s="86" t="s">
        <v>88</v>
      </c>
      <c r="M880" s="87">
        <v>21995</v>
      </c>
      <c r="N880" s="87">
        <v>31948</v>
      </c>
      <c r="O880" s="102">
        <f t="shared" si="168"/>
        <v>0.68846250156504318</v>
      </c>
      <c r="P880" s="91">
        <f t="shared" si="157"/>
        <v>21995</v>
      </c>
      <c r="Q880" s="92">
        <f t="shared" si="158"/>
        <v>1.6169840645393245E-3</v>
      </c>
      <c r="R880" s="93">
        <f t="shared" si="159"/>
        <v>1.275496007228742E-3</v>
      </c>
      <c r="S880" s="94">
        <f t="shared" si="160"/>
        <v>768728.78</v>
      </c>
      <c r="T880" s="95">
        <f t="shared" si="161"/>
        <v>208526.25</v>
      </c>
      <c r="U880" s="95">
        <f t="shared" si="162"/>
        <v>312789.38</v>
      </c>
      <c r="V880" s="95">
        <f t="shared" si="163"/>
        <v>284589.2</v>
      </c>
      <c r="W880" s="96">
        <f t="shared" si="164"/>
        <v>1574633.61</v>
      </c>
      <c r="X880" s="88"/>
      <c r="Y880" s="97">
        <f t="shared" si="165"/>
        <v>377375.95</v>
      </c>
      <c r="Z880" s="97">
        <f t="shared" si="166"/>
        <v>377375.95</v>
      </c>
      <c r="AA880" s="97">
        <f t="shared" si="167"/>
        <v>754751.9</v>
      </c>
    </row>
    <row r="881" spans="1:27" s="18" customFormat="1" ht="26.1" customHeight="1" x14ac:dyDescent="0.2">
      <c r="A881" s="85">
        <v>105220</v>
      </c>
      <c r="B881" s="85" t="s">
        <v>1478</v>
      </c>
      <c r="C881" s="85" t="s">
        <v>71</v>
      </c>
      <c r="D881" s="85" t="s">
        <v>65</v>
      </c>
      <c r="E881" s="85" t="s">
        <v>86</v>
      </c>
      <c r="F881" s="85" t="s">
        <v>86</v>
      </c>
      <c r="G881" s="85">
        <v>676325</v>
      </c>
      <c r="H881" s="85">
        <v>1023576865</v>
      </c>
      <c r="I881" s="86" t="s">
        <v>67</v>
      </c>
      <c r="J881" s="85">
        <v>1030439</v>
      </c>
      <c r="K881" s="86" t="s">
        <v>72</v>
      </c>
      <c r="L881" s="86" t="s">
        <v>201</v>
      </c>
      <c r="M881" s="87">
        <v>6793</v>
      </c>
      <c r="N881" s="87">
        <v>8712</v>
      </c>
      <c r="O881" s="102">
        <f t="shared" si="168"/>
        <v>0.77972910927456385</v>
      </c>
      <c r="P881" s="91">
        <f t="shared" si="157"/>
        <v>27549.388888888887</v>
      </c>
      <c r="Q881" s="92">
        <f t="shared" si="158"/>
        <v>2.0253204283305322E-3</v>
      </c>
      <c r="R881" s="93">
        <f t="shared" si="159"/>
        <v>1.597596523272091E-3</v>
      </c>
      <c r="S881" s="94">
        <f t="shared" si="160"/>
        <v>962855.56</v>
      </c>
      <c r="T881" s="95">
        <f t="shared" si="161"/>
        <v>261185.3</v>
      </c>
      <c r="U881" s="95">
        <f t="shared" si="162"/>
        <v>391777.96</v>
      </c>
      <c r="V881" s="95">
        <f t="shared" si="163"/>
        <v>356456.4</v>
      </c>
      <c r="W881" s="96">
        <f t="shared" si="164"/>
        <v>1972275.2200000002</v>
      </c>
      <c r="X881" s="88"/>
      <c r="Y881" s="97">
        <f t="shared" si="165"/>
        <v>472674.55</v>
      </c>
      <c r="Z881" s="97">
        <f t="shared" si="166"/>
        <v>472674.55</v>
      </c>
      <c r="AA881" s="97">
        <f t="shared" si="167"/>
        <v>945349.1</v>
      </c>
    </row>
    <row r="882" spans="1:27" s="18" customFormat="1" ht="26.1" customHeight="1" x14ac:dyDescent="0.2">
      <c r="A882" s="85">
        <v>105223</v>
      </c>
      <c r="B882" s="85" t="s">
        <v>1479</v>
      </c>
      <c r="C882" s="85" t="s">
        <v>540</v>
      </c>
      <c r="D882" s="85" t="s">
        <v>65</v>
      </c>
      <c r="E882" s="85" t="s">
        <v>134</v>
      </c>
      <c r="F882" s="85" t="s">
        <v>135</v>
      </c>
      <c r="G882" s="85">
        <v>676327</v>
      </c>
      <c r="H882" s="85">
        <v>1821554890</v>
      </c>
      <c r="I882" s="86" t="s">
        <v>67</v>
      </c>
      <c r="J882" s="85">
        <v>1030464</v>
      </c>
      <c r="K882" s="86" t="s">
        <v>87</v>
      </c>
      <c r="L882" s="86" t="s">
        <v>88</v>
      </c>
      <c r="M882" s="87">
        <v>26603</v>
      </c>
      <c r="N882" s="87">
        <v>38665</v>
      </c>
      <c r="O882" s="102">
        <f t="shared" si="168"/>
        <v>0.68803827751196167</v>
      </c>
      <c r="P882" s="91">
        <f t="shared" si="157"/>
        <v>26603</v>
      </c>
      <c r="Q882" s="92">
        <f t="shared" si="158"/>
        <v>1.9557457180695453E-3</v>
      </c>
      <c r="R882" s="93">
        <f t="shared" si="159"/>
        <v>1.5427151752810285E-3</v>
      </c>
      <c r="S882" s="94">
        <f t="shared" si="160"/>
        <v>929779.12</v>
      </c>
      <c r="T882" s="95">
        <f t="shared" si="161"/>
        <v>252212.95</v>
      </c>
      <c r="U882" s="95">
        <f t="shared" si="162"/>
        <v>378319.43</v>
      </c>
      <c r="V882" s="95">
        <f t="shared" si="163"/>
        <v>344211.25</v>
      </c>
      <c r="W882" s="96">
        <f t="shared" si="164"/>
        <v>1904522.75</v>
      </c>
      <c r="X882" s="88"/>
      <c r="Y882" s="97">
        <f t="shared" si="165"/>
        <v>456437.02</v>
      </c>
      <c r="Z882" s="97">
        <f t="shared" si="166"/>
        <v>456437.02</v>
      </c>
      <c r="AA882" s="97">
        <f t="shared" si="167"/>
        <v>912874.04</v>
      </c>
    </row>
    <row r="883" spans="1:27" s="18" customFormat="1" ht="26.1" customHeight="1" x14ac:dyDescent="0.2">
      <c r="A883" s="85">
        <v>105263</v>
      </c>
      <c r="B883" s="85" t="s">
        <v>1480</v>
      </c>
      <c r="C883" s="85" t="s">
        <v>129</v>
      </c>
      <c r="D883" s="85" t="s">
        <v>65</v>
      </c>
      <c r="E883" s="85" t="s">
        <v>66</v>
      </c>
      <c r="F883" s="85" t="s">
        <v>66</v>
      </c>
      <c r="G883" s="85">
        <v>676326</v>
      </c>
      <c r="H883" s="85">
        <v>1821414087</v>
      </c>
      <c r="I883" s="86" t="s">
        <v>67</v>
      </c>
      <c r="J883" s="85">
        <v>1028771</v>
      </c>
      <c r="K883" s="86" t="s">
        <v>87</v>
      </c>
      <c r="L883" s="86" t="s">
        <v>88</v>
      </c>
      <c r="M883" s="108">
        <v>17603</v>
      </c>
      <c r="N883" s="108">
        <v>25027</v>
      </c>
      <c r="O883" s="102">
        <f t="shared" si="168"/>
        <v>0.70336037079953651</v>
      </c>
      <c r="P883" s="91">
        <f t="shared" si="157"/>
        <v>17603</v>
      </c>
      <c r="Q883" s="92">
        <f t="shared" si="158"/>
        <v>1.2941018635183328E-3</v>
      </c>
      <c r="R883" s="93">
        <f t="shared" si="159"/>
        <v>1.0208027376789064E-3</v>
      </c>
      <c r="S883" s="94">
        <f t="shared" si="160"/>
        <v>615227.67000000004</v>
      </c>
      <c r="T883" s="95">
        <f t="shared" si="161"/>
        <v>166887.35999999999</v>
      </c>
      <c r="U883" s="95">
        <f t="shared" si="162"/>
        <v>250331.05</v>
      </c>
      <c r="V883" s="95">
        <f t="shared" si="163"/>
        <v>227761.93</v>
      </c>
      <c r="W883" s="96">
        <f t="shared" si="164"/>
        <v>1260208.01</v>
      </c>
      <c r="X883" s="88"/>
      <c r="Y883" s="97">
        <f t="shared" si="165"/>
        <v>302020.86</v>
      </c>
      <c r="Z883" s="97">
        <f t="shared" si="166"/>
        <v>302020.86</v>
      </c>
      <c r="AA883" s="97">
        <f t="shared" si="167"/>
        <v>604041.72</v>
      </c>
    </row>
    <row r="884" spans="1:27" s="18" customFormat="1" ht="26.1" customHeight="1" x14ac:dyDescent="0.2">
      <c r="A884" s="85">
        <v>105314</v>
      </c>
      <c r="B884" s="85" t="s">
        <v>1481</v>
      </c>
      <c r="C884" s="85" t="s">
        <v>579</v>
      </c>
      <c r="D884" s="85" t="s">
        <v>65</v>
      </c>
      <c r="E884" s="85" t="s">
        <v>580</v>
      </c>
      <c r="F884" s="85" t="s">
        <v>76</v>
      </c>
      <c r="G884" s="85">
        <v>676323</v>
      </c>
      <c r="H884" s="85">
        <v>1669860425</v>
      </c>
      <c r="I884" s="86" t="s">
        <v>67</v>
      </c>
      <c r="J884" s="85">
        <v>1026584</v>
      </c>
      <c r="K884" s="86" t="s">
        <v>72</v>
      </c>
      <c r="L884" s="86" t="s">
        <v>73</v>
      </c>
      <c r="M884" s="87">
        <v>8173</v>
      </c>
      <c r="N884" s="87">
        <v>20668</v>
      </c>
      <c r="O884" s="102">
        <f t="shared" si="168"/>
        <v>0.39544222953357849</v>
      </c>
      <c r="P884" s="91">
        <f t="shared" si="157"/>
        <v>8173</v>
      </c>
      <c r="Q884" s="92">
        <f t="shared" si="158"/>
        <v>6.0084613591634007E-4</v>
      </c>
      <c r="R884" s="93">
        <f t="shared" si="159"/>
        <v>4.7395448361357162E-4</v>
      </c>
      <c r="S884" s="94">
        <f t="shared" si="160"/>
        <v>285647.65999999997</v>
      </c>
      <c r="T884" s="95">
        <f t="shared" si="161"/>
        <v>77485.11</v>
      </c>
      <c r="U884" s="95">
        <f t="shared" si="162"/>
        <v>116227.67</v>
      </c>
      <c r="V884" s="95">
        <f t="shared" si="163"/>
        <v>105748.92</v>
      </c>
      <c r="W884" s="96">
        <f t="shared" si="164"/>
        <v>585109.36</v>
      </c>
      <c r="X884" s="88"/>
      <c r="Y884" s="97">
        <f t="shared" si="165"/>
        <v>140227.03</v>
      </c>
      <c r="Z884" s="97">
        <f t="shared" si="166"/>
        <v>140227.03</v>
      </c>
      <c r="AA884" s="97">
        <f t="shared" si="167"/>
        <v>280454.06</v>
      </c>
    </row>
    <row r="885" spans="1:27" s="18" customFormat="1" ht="26.1" customHeight="1" x14ac:dyDescent="0.2">
      <c r="A885" s="85">
        <v>105330</v>
      </c>
      <c r="B885" s="85" t="s">
        <v>1482</v>
      </c>
      <c r="C885" s="85" t="s">
        <v>491</v>
      </c>
      <c r="D885" s="85" t="s">
        <v>65</v>
      </c>
      <c r="E885" s="85" t="s">
        <v>86</v>
      </c>
      <c r="F885" s="85" t="s">
        <v>86</v>
      </c>
      <c r="G885" s="85">
        <v>676328</v>
      </c>
      <c r="H885" s="85">
        <v>1194123901</v>
      </c>
      <c r="I885" s="86" t="s">
        <v>67</v>
      </c>
      <c r="J885" s="85">
        <v>1028635</v>
      </c>
      <c r="K885" s="86" t="s">
        <v>87</v>
      </c>
      <c r="L885" s="86" t="s">
        <v>88</v>
      </c>
      <c r="M885" s="87">
        <v>24998</v>
      </c>
      <c r="N885" s="87">
        <v>38571</v>
      </c>
      <c r="O885" s="102">
        <f t="shared" si="168"/>
        <v>0.64810349744626794</v>
      </c>
      <c r="P885" s="91">
        <f t="shared" si="157"/>
        <v>24997.999999999996</v>
      </c>
      <c r="Q885" s="92">
        <f t="shared" si="158"/>
        <v>1.8377525640079122E-3</v>
      </c>
      <c r="R885" s="93">
        <f t="shared" si="159"/>
        <v>1.4496407905753165E-3</v>
      </c>
      <c r="S885" s="94">
        <f t="shared" si="160"/>
        <v>873684.11</v>
      </c>
      <c r="T885" s="95">
        <f t="shared" si="161"/>
        <v>236996.55</v>
      </c>
      <c r="U885" s="95">
        <f t="shared" si="162"/>
        <v>355494.83</v>
      </c>
      <c r="V885" s="95">
        <f t="shared" si="163"/>
        <v>323444.45</v>
      </c>
      <c r="W885" s="96">
        <f t="shared" si="164"/>
        <v>1789619.94</v>
      </c>
      <c r="X885" s="88"/>
      <c r="Y885" s="97">
        <f t="shared" si="165"/>
        <v>428899.47</v>
      </c>
      <c r="Z885" s="97">
        <f t="shared" si="166"/>
        <v>428899.47</v>
      </c>
      <c r="AA885" s="97">
        <f t="shared" si="167"/>
        <v>857798.94</v>
      </c>
    </row>
    <row r="886" spans="1:27" s="18" customFormat="1" ht="26.1" customHeight="1" x14ac:dyDescent="0.2">
      <c r="A886" s="85">
        <v>105340</v>
      </c>
      <c r="B886" s="85" t="s">
        <v>1483</v>
      </c>
      <c r="C886" s="85" t="s">
        <v>137</v>
      </c>
      <c r="D886" s="85" t="s">
        <v>65</v>
      </c>
      <c r="E886" s="85" t="s">
        <v>86</v>
      </c>
      <c r="F886" s="85" t="s">
        <v>86</v>
      </c>
      <c r="G886" s="85">
        <v>676331</v>
      </c>
      <c r="H886" s="85">
        <v>7413860531</v>
      </c>
      <c r="I886" s="86" t="s">
        <v>67</v>
      </c>
      <c r="J886" s="85">
        <v>1030749</v>
      </c>
      <c r="K886" s="86" t="s">
        <v>1484</v>
      </c>
      <c r="L886" s="86" t="s">
        <v>88</v>
      </c>
      <c r="M886" s="87">
        <v>24506</v>
      </c>
      <c r="N886" s="87">
        <v>33178</v>
      </c>
      <c r="O886" s="102">
        <f t="shared" si="168"/>
        <v>0.73862197841943456</v>
      </c>
      <c r="P886" s="91">
        <f t="shared" si="157"/>
        <v>26780.508982035928</v>
      </c>
      <c r="Q886" s="92">
        <f t="shared" si="158"/>
        <v>1.9687954655241801E-3</v>
      </c>
      <c r="R886" s="93">
        <f t="shared" si="159"/>
        <v>1.5530089692266556E-3</v>
      </c>
      <c r="S886" s="94">
        <f t="shared" si="160"/>
        <v>935983.08</v>
      </c>
      <c r="T886" s="95">
        <f t="shared" si="161"/>
        <v>253895.85</v>
      </c>
      <c r="U886" s="95">
        <f t="shared" si="162"/>
        <v>380843.77</v>
      </c>
      <c r="V886" s="95">
        <f t="shared" si="163"/>
        <v>346508</v>
      </c>
      <c r="W886" s="96">
        <f t="shared" si="164"/>
        <v>1917230.7</v>
      </c>
      <c r="X886" s="88"/>
      <c r="Y886" s="97">
        <f t="shared" si="165"/>
        <v>459482.6</v>
      </c>
      <c r="Z886" s="97">
        <f t="shared" si="166"/>
        <v>459482.6</v>
      </c>
      <c r="AA886" s="97">
        <f t="shared" si="167"/>
        <v>918965.2</v>
      </c>
    </row>
    <row r="887" spans="1:27" s="18" customFormat="1" ht="26.1" customHeight="1" x14ac:dyDescent="0.2">
      <c r="A887" s="85">
        <v>105395</v>
      </c>
      <c r="B887" s="85" t="s">
        <v>1485</v>
      </c>
      <c r="C887" s="85" t="s">
        <v>278</v>
      </c>
      <c r="D887" s="85" t="s">
        <v>65</v>
      </c>
      <c r="E887" s="85" t="s">
        <v>76</v>
      </c>
      <c r="F887" s="85" t="s">
        <v>76</v>
      </c>
      <c r="G887" s="85">
        <v>676333</v>
      </c>
      <c r="H887" s="85">
        <v>1902578750</v>
      </c>
      <c r="I887" s="86" t="s">
        <v>67</v>
      </c>
      <c r="J887" s="85">
        <v>1026999</v>
      </c>
      <c r="K887" s="86" t="s">
        <v>72</v>
      </c>
      <c r="L887" s="86" t="s">
        <v>73</v>
      </c>
      <c r="M887" s="87">
        <v>24885</v>
      </c>
      <c r="N887" s="87">
        <v>30914</v>
      </c>
      <c r="O887" s="102">
        <f t="shared" si="168"/>
        <v>0.80497509219124019</v>
      </c>
      <c r="P887" s="91">
        <f t="shared" si="157"/>
        <v>24884.999999999996</v>
      </c>
      <c r="Q887" s="92">
        <f t="shared" si="158"/>
        <v>1.8294452578341024E-3</v>
      </c>
      <c r="R887" s="93">
        <f t="shared" si="159"/>
        <v>1.4430878899698676E-3</v>
      </c>
      <c r="S887" s="94">
        <f t="shared" si="160"/>
        <v>869734.74</v>
      </c>
      <c r="T887" s="95">
        <f t="shared" si="161"/>
        <v>235925.24</v>
      </c>
      <c r="U887" s="95">
        <f t="shared" si="162"/>
        <v>353887.87</v>
      </c>
      <c r="V887" s="95">
        <f t="shared" si="163"/>
        <v>321982.37</v>
      </c>
      <c r="W887" s="96">
        <f t="shared" si="164"/>
        <v>1781530.2200000002</v>
      </c>
      <c r="X887" s="88"/>
      <c r="Y887" s="97">
        <f t="shared" si="165"/>
        <v>426960.69</v>
      </c>
      <c r="Z887" s="97">
        <f t="shared" si="166"/>
        <v>426960.69</v>
      </c>
      <c r="AA887" s="97">
        <f t="shared" si="167"/>
        <v>853921.38</v>
      </c>
    </row>
    <row r="888" spans="1:27" s="18" customFormat="1" ht="26.1" customHeight="1" x14ac:dyDescent="0.2">
      <c r="A888" s="85">
        <v>105408</v>
      </c>
      <c r="B888" s="85" t="s">
        <v>1486</v>
      </c>
      <c r="C888" s="85" t="s">
        <v>1487</v>
      </c>
      <c r="D888" s="85" t="s">
        <v>106</v>
      </c>
      <c r="E888" s="85" t="s">
        <v>103</v>
      </c>
      <c r="F888" s="85" t="s">
        <v>103</v>
      </c>
      <c r="G888" s="85">
        <v>676339</v>
      </c>
      <c r="H888" s="85">
        <v>9008334187</v>
      </c>
      <c r="I888" s="86" t="s">
        <v>67</v>
      </c>
      <c r="J888" s="85">
        <v>1020856</v>
      </c>
      <c r="K888" s="86" t="s">
        <v>72</v>
      </c>
      <c r="L888" s="86" t="s">
        <v>73</v>
      </c>
      <c r="M888" s="87">
        <v>16421</v>
      </c>
      <c r="N888" s="87">
        <v>21794</v>
      </c>
      <c r="O888" s="102">
        <f t="shared" si="168"/>
        <v>0.7534642562173075</v>
      </c>
      <c r="P888" s="91">
        <f t="shared" si="157"/>
        <v>16421</v>
      </c>
      <c r="Q888" s="92">
        <f t="shared" si="158"/>
        <v>0</v>
      </c>
      <c r="R888" s="93">
        <f t="shared" si="159"/>
        <v>9.5225823754049432E-4</v>
      </c>
      <c r="S888" s="94">
        <f t="shared" si="160"/>
        <v>0</v>
      </c>
      <c r="T888" s="95">
        <f t="shared" si="161"/>
        <v>155681.26999999999</v>
      </c>
      <c r="U888" s="95">
        <f t="shared" si="162"/>
        <v>233521.91</v>
      </c>
      <c r="V888" s="95">
        <f t="shared" si="163"/>
        <v>0</v>
      </c>
      <c r="W888" s="96">
        <f t="shared" si="164"/>
        <v>389203.18</v>
      </c>
      <c r="X888" s="88"/>
      <c r="Y888" s="97">
        <f t="shared" si="165"/>
        <v>0</v>
      </c>
      <c r="Z888" s="97">
        <f t="shared" si="166"/>
        <v>0</v>
      </c>
      <c r="AA888" s="97">
        <f t="shared" si="167"/>
        <v>0</v>
      </c>
    </row>
    <row r="889" spans="1:27" s="18" customFormat="1" ht="26.1" customHeight="1" x14ac:dyDescent="0.2">
      <c r="A889" s="85">
        <v>105428</v>
      </c>
      <c r="B889" s="85" t="s">
        <v>1488</v>
      </c>
      <c r="C889" s="85" t="s">
        <v>159</v>
      </c>
      <c r="D889" s="85" t="s">
        <v>65</v>
      </c>
      <c r="E889" s="85" t="s">
        <v>76</v>
      </c>
      <c r="F889" s="85" t="s">
        <v>76</v>
      </c>
      <c r="G889" s="85">
        <v>676337</v>
      </c>
      <c r="H889" s="85">
        <v>7603394622</v>
      </c>
      <c r="I889" s="86" t="s">
        <v>67</v>
      </c>
      <c r="J889" s="85">
        <v>1026717</v>
      </c>
      <c r="K889" s="86" t="s">
        <v>72</v>
      </c>
      <c r="L889" s="86" t="s">
        <v>73</v>
      </c>
      <c r="M889" s="87">
        <v>25681</v>
      </c>
      <c r="N889" s="87">
        <v>40477</v>
      </c>
      <c r="O889" s="102">
        <f t="shared" si="168"/>
        <v>0.63445907552437186</v>
      </c>
      <c r="P889" s="91">
        <f t="shared" si="157"/>
        <v>25681.000000000004</v>
      </c>
      <c r="Q889" s="92">
        <f t="shared" si="158"/>
        <v>1.8879639809699657E-3</v>
      </c>
      <c r="R889" s="93">
        <f t="shared" si="159"/>
        <v>1.4892481455622336E-3</v>
      </c>
      <c r="S889" s="94">
        <f t="shared" si="160"/>
        <v>897555.07</v>
      </c>
      <c r="T889" s="95">
        <f t="shared" si="161"/>
        <v>243471.82</v>
      </c>
      <c r="U889" s="95">
        <f t="shared" si="162"/>
        <v>365207.73</v>
      </c>
      <c r="V889" s="95">
        <f t="shared" si="163"/>
        <v>332281.65999999997</v>
      </c>
      <c r="W889" s="96">
        <f t="shared" si="164"/>
        <v>1838516.2799999998</v>
      </c>
      <c r="X889" s="88"/>
      <c r="Y889" s="97">
        <f t="shared" si="165"/>
        <v>440617.94</v>
      </c>
      <c r="Z889" s="97">
        <f t="shared" si="166"/>
        <v>440617.94</v>
      </c>
      <c r="AA889" s="97">
        <f t="shared" si="167"/>
        <v>881235.88</v>
      </c>
    </row>
    <row r="890" spans="1:27" s="18" customFormat="1" ht="26.1" customHeight="1" x14ac:dyDescent="0.2">
      <c r="A890" s="85">
        <v>105444</v>
      </c>
      <c r="B890" s="85" t="s">
        <v>1489</v>
      </c>
      <c r="C890" s="85" t="s">
        <v>334</v>
      </c>
      <c r="D890" s="85" t="s">
        <v>65</v>
      </c>
      <c r="E890" s="85" t="s">
        <v>173</v>
      </c>
      <c r="F890" s="85" t="s">
        <v>66</v>
      </c>
      <c r="G890" s="85">
        <v>676335</v>
      </c>
      <c r="H890" s="85">
        <v>1396287504</v>
      </c>
      <c r="I890" s="86" t="s">
        <v>81</v>
      </c>
      <c r="J890" s="85">
        <v>1028447</v>
      </c>
      <c r="K890" s="86">
        <v>43831</v>
      </c>
      <c r="L890" s="86">
        <v>43951</v>
      </c>
      <c r="M890" s="87">
        <v>5972</v>
      </c>
      <c r="N890" s="87">
        <v>11726</v>
      </c>
      <c r="O890" s="102">
        <f t="shared" si="168"/>
        <v>0.50929558246631412</v>
      </c>
      <c r="P890" s="91">
        <f t="shared" si="157"/>
        <v>18164.833333333332</v>
      </c>
      <c r="Q890" s="92">
        <f t="shared" si="158"/>
        <v>1.3354055937718908E-3</v>
      </c>
      <c r="R890" s="93">
        <f t="shared" si="159"/>
        <v>1.0533836048484757E-3</v>
      </c>
      <c r="S890" s="94">
        <f t="shared" si="160"/>
        <v>634863.84</v>
      </c>
      <c r="T890" s="95">
        <f t="shared" si="161"/>
        <v>172213.89</v>
      </c>
      <c r="U890" s="95">
        <f t="shared" si="162"/>
        <v>258320.84</v>
      </c>
      <c r="V890" s="95">
        <f t="shared" si="163"/>
        <v>235031.38</v>
      </c>
      <c r="W890" s="96">
        <f t="shared" si="164"/>
        <v>1300429.9500000002</v>
      </c>
      <c r="X890" s="88"/>
      <c r="Y890" s="97">
        <f t="shared" si="165"/>
        <v>311660.43</v>
      </c>
      <c r="Z890" s="97">
        <f t="shared" si="166"/>
        <v>311660.43</v>
      </c>
      <c r="AA890" s="97">
        <f t="shared" si="167"/>
        <v>623320.86</v>
      </c>
    </row>
    <row r="891" spans="1:27" s="18" customFormat="1" ht="26.1" customHeight="1" x14ac:dyDescent="0.2">
      <c r="A891" s="85">
        <v>105467</v>
      </c>
      <c r="B891" s="85" t="s">
        <v>1490</v>
      </c>
      <c r="C891" s="85" t="s">
        <v>239</v>
      </c>
      <c r="D891" s="85" t="s">
        <v>65</v>
      </c>
      <c r="E891" s="85" t="s">
        <v>916</v>
      </c>
      <c r="F891" s="85" t="s">
        <v>163</v>
      </c>
      <c r="G891" s="85">
        <v>676341</v>
      </c>
      <c r="H891" s="85">
        <v>1740526557</v>
      </c>
      <c r="I891" s="86" t="s">
        <v>67</v>
      </c>
      <c r="J891" s="85">
        <v>1021009</v>
      </c>
      <c r="K891" s="86" t="s">
        <v>68</v>
      </c>
      <c r="L891" s="86" t="s">
        <v>69</v>
      </c>
      <c r="M891" s="87">
        <v>15977</v>
      </c>
      <c r="N891" s="87">
        <v>25963</v>
      </c>
      <c r="O891" s="102">
        <f t="shared" si="168"/>
        <v>0.61537572699610987</v>
      </c>
      <c r="P891" s="91">
        <f t="shared" si="157"/>
        <v>15977</v>
      </c>
      <c r="Q891" s="92">
        <f t="shared" si="158"/>
        <v>1.1745648737960803E-3</v>
      </c>
      <c r="R891" s="93">
        <f t="shared" si="159"/>
        <v>9.2651055728545624E-4</v>
      </c>
      <c r="S891" s="94">
        <f t="shared" si="160"/>
        <v>558398.71</v>
      </c>
      <c r="T891" s="95">
        <f t="shared" si="161"/>
        <v>151471.88</v>
      </c>
      <c r="U891" s="95">
        <f t="shared" si="162"/>
        <v>227207.81</v>
      </c>
      <c r="V891" s="95">
        <f t="shared" si="163"/>
        <v>206723.42</v>
      </c>
      <c r="W891" s="96">
        <f t="shared" si="164"/>
        <v>1143801.8199999998</v>
      </c>
      <c r="X891" s="88"/>
      <c r="Y891" s="97">
        <f t="shared" si="165"/>
        <v>274123</v>
      </c>
      <c r="Z891" s="97">
        <f t="shared" si="166"/>
        <v>274123</v>
      </c>
      <c r="AA891" s="97">
        <f t="shared" si="167"/>
        <v>548246</v>
      </c>
    </row>
    <row r="892" spans="1:27" s="18" customFormat="1" ht="26.1" customHeight="1" x14ac:dyDescent="0.2">
      <c r="A892" s="85">
        <v>105572</v>
      </c>
      <c r="B892" s="85" t="s">
        <v>1491</v>
      </c>
      <c r="C892" s="85" t="s">
        <v>95</v>
      </c>
      <c r="D892" s="85" t="s">
        <v>65</v>
      </c>
      <c r="E892" s="85" t="s">
        <v>195</v>
      </c>
      <c r="F892" s="85" t="s">
        <v>195</v>
      </c>
      <c r="G892" s="85">
        <v>676346</v>
      </c>
      <c r="H892" s="85">
        <v>1386987931</v>
      </c>
      <c r="I892" s="86" t="s">
        <v>67</v>
      </c>
      <c r="J892" s="85">
        <v>1021138</v>
      </c>
      <c r="K892" s="86" t="s">
        <v>72</v>
      </c>
      <c r="L892" s="86" t="s">
        <v>73</v>
      </c>
      <c r="M892" s="87">
        <v>20654</v>
      </c>
      <c r="N892" s="87">
        <v>29868</v>
      </c>
      <c r="O892" s="102">
        <f t="shared" si="168"/>
        <v>0.69150930762019558</v>
      </c>
      <c r="P892" s="91">
        <f t="shared" si="157"/>
        <v>20654</v>
      </c>
      <c r="Q892" s="92">
        <f t="shared" si="158"/>
        <v>1.5183991302111937E-3</v>
      </c>
      <c r="R892" s="93">
        <f t="shared" si="159"/>
        <v>1.1977310540260257E-3</v>
      </c>
      <c r="S892" s="94">
        <f t="shared" si="160"/>
        <v>721860.61</v>
      </c>
      <c r="T892" s="95">
        <f t="shared" si="161"/>
        <v>195812.74</v>
      </c>
      <c r="U892" s="95">
        <f t="shared" si="162"/>
        <v>293719.11</v>
      </c>
      <c r="V892" s="95">
        <f t="shared" si="163"/>
        <v>267238.25</v>
      </c>
      <c r="W892" s="96">
        <f t="shared" si="164"/>
        <v>1478630.71</v>
      </c>
      <c r="X892" s="88"/>
      <c r="Y892" s="97">
        <f t="shared" si="165"/>
        <v>354367.94</v>
      </c>
      <c r="Z892" s="97">
        <f t="shared" si="166"/>
        <v>354367.94</v>
      </c>
      <c r="AA892" s="97">
        <f t="shared" si="167"/>
        <v>708735.88</v>
      </c>
    </row>
    <row r="893" spans="1:27" s="18" customFormat="1" ht="26.1" customHeight="1" x14ac:dyDescent="0.2">
      <c r="A893" s="85">
        <v>105581</v>
      </c>
      <c r="B893" s="85" t="s">
        <v>1492</v>
      </c>
      <c r="C893" s="85" t="s">
        <v>302</v>
      </c>
      <c r="D893" s="85" t="s">
        <v>65</v>
      </c>
      <c r="E893" s="85" t="s">
        <v>120</v>
      </c>
      <c r="F893" s="85" t="s">
        <v>92</v>
      </c>
      <c r="G893" s="85">
        <v>676343</v>
      </c>
      <c r="H893" s="85">
        <v>1376019976</v>
      </c>
      <c r="I893" s="86" t="s">
        <v>67</v>
      </c>
      <c r="J893" s="85">
        <v>1030120</v>
      </c>
      <c r="K893" s="86" t="s">
        <v>68</v>
      </c>
      <c r="L893" s="86" t="s">
        <v>69</v>
      </c>
      <c r="M893" s="87">
        <v>17598</v>
      </c>
      <c r="N893" s="87">
        <v>26821</v>
      </c>
      <c r="O893" s="102">
        <f t="shared" si="168"/>
        <v>0.6561276611610305</v>
      </c>
      <c r="P893" s="91">
        <f t="shared" si="157"/>
        <v>17598</v>
      </c>
      <c r="Q893" s="92">
        <f t="shared" si="158"/>
        <v>1.2937342835991376E-3</v>
      </c>
      <c r="R893" s="93">
        <f t="shared" si="159"/>
        <v>1.020512786324683E-3</v>
      </c>
      <c r="S893" s="94">
        <f t="shared" si="160"/>
        <v>615052.92000000004</v>
      </c>
      <c r="T893" s="95">
        <f t="shared" si="161"/>
        <v>166839.96</v>
      </c>
      <c r="U893" s="95">
        <f t="shared" si="162"/>
        <v>250259.94</v>
      </c>
      <c r="V893" s="95">
        <f t="shared" si="163"/>
        <v>227697.23</v>
      </c>
      <c r="W893" s="96">
        <f t="shared" si="164"/>
        <v>1259850.05</v>
      </c>
      <c r="X893" s="88"/>
      <c r="Y893" s="97">
        <f t="shared" si="165"/>
        <v>301935.07</v>
      </c>
      <c r="Z893" s="97">
        <f t="shared" si="166"/>
        <v>301935.07</v>
      </c>
      <c r="AA893" s="97">
        <f t="shared" si="167"/>
        <v>603870.14</v>
      </c>
    </row>
    <row r="894" spans="1:27" s="18" customFormat="1" ht="26.1" customHeight="1" x14ac:dyDescent="0.2">
      <c r="A894" s="85">
        <v>105594</v>
      </c>
      <c r="B894" s="85" t="s">
        <v>1493</v>
      </c>
      <c r="C894" s="85" t="s">
        <v>239</v>
      </c>
      <c r="D894" s="85" t="s">
        <v>65</v>
      </c>
      <c r="E894" s="85" t="s">
        <v>76</v>
      </c>
      <c r="F894" s="85" t="s">
        <v>76</v>
      </c>
      <c r="G894" s="85">
        <v>676362</v>
      </c>
      <c r="H894" s="85">
        <v>1801239033</v>
      </c>
      <c r="I894" s="86" t="s">
        <v>67</v>
      </c>
      <c r="J894" s="85">
        <v>1028812</v>
      </c>
      <c r="K894" s="86" t="s">
        <v>87</v>
      </c>
      <c r="L894" s="86" t="s">
        <v>88</v>
      </c>
      <c r="M894" s="87">
        <v>21925</v>
      </c>
      <c r="N894" s="87">
        <v>31281</v>
      </c>
      <c r="O894" s="102">
        <f t="shared" si="168"/>
        <v>0.70090470253508519</v>
      </c>
      <c r="P894" s="91">
        <f t="shared" si="157"/>
        <v>21925</v>
      </c>
      <c r="Q894" s="92">
        <f t="shared" si="158"/>
        <v>1.6118379456705929E-3</v>
      </c>
      <c r="R894" s="93">
        <f t="shared" si="159"/>
        <v>1.2714366882696144E-3</v>
      </c>
      <c r="S894" s="94">
        <f t="shared" si="160"/>
        <v>766282.27</v>
      </c>
      <c r="T894" s="95">
        <f t="shared" si="161"/>
        <v>207862.61</v>
      </c>
      <c r="U894" s="95">
        <f t="shared" si="162"/>
        <v>311793.90999999997</v>
      </c>
      <c r="V894" s="95">
        <f t="shared" si="163"/>
        <v>283683.48</v>
      </c>
      <c r="W894" s="96">
        <f t="shared" si="164"/>
        <v>1569622.27</v>
      </c>
      <c r="X894" s="88"/>
      <c r="Y894" s="97">
        <f t="shared" si="165"/>
        <v>376174.93</v>
      </c>
      <c r="Z894" s="97">
        <f t="shared" si="166"/>
        <v>376174.93</v>
      </c>
      <c r="AA894" s="97">
        <f t="shared" si="167"/>
        <v>752349.86</v>
      </c>
    </row>
    <row r="895" spans="1:27" s="18" customFormat="1" ht="26.1" customHeight="1" x14ac:dyDescent="0.2">
      <c r="A895" s="85">
        <v>105595</v>
      </c>
      <c r="B895" s="85" t="s">
        <v>1494</v>
      </c>
      <c r="C895" s="85" t="s">
        <v>90</v>
      </c>
      <c r="D895" s="85" t="s">
        <v>65</v>
      </c>
      <c r="E895" s="85" t="s">
        <v>134</v>
      </c>
      <c r="F895" s="85" t="s">
        <v>135</v>
      </c>
      <c r="G895" s="85">
        <v>676345</v>
      </c>
      <c r="H895" s="85">
        <v>1164810925</v>
      </c>
      <c r="I895" s="86" t="s">
        <v>67</v>
      </c>
      <c r="J895" s="85">
        <v>1026587</v>
      </c>
      <c r="K895" s="86" t="s">
        <v>87</v>
      </c>
      <c r="L895" s="86" t="s">
        <v>88</v>
      </c>
      <c r="M895" s="87">
        <v>12597</v>
      </c>
      <c r="N895" s="87">
        <v>27804</v>
      </c>
      <c r="O895" s="102">
        <f t="shared" si="168"/>
        <v>0.45306430729391456</v>
      </c>
      <c r="P895" s="91">
        <f t="shared" si="157"/>
        <v>12597</v>
      </c>
      <c r="Q895" s="92">
        <f t="shared" si="158"/>
        <v>9.2608084842018049E-4</v>
      </c>
      <c r="R895" s="93">
        <f t="shared" si="159"/>
        <v>7.3050344183043701E-4</v>
      </c>
      <c r="S895" s="94">
        <f t="shared" si="160"/>
        <v>440267.17</v>
      </c>
      <c r="T895" s="95">
        <f t="shared" si="161"/>
        <v>119427.38</v>
      </c>
      <c r="U895" s="95">
        <f t="shared" si="162"/>
        <v>179141.07</v>
      </c>
      <c r="V895" s="95">
        <f t="shared" si="163"/>
        <v>162990.23000000001</v>
      </c>
      <c r="W895" s="96">
        <f t="shared" si="164"/>
        <v>901825.85000000009</v>
      </c>
      <c r="X895" s="88"/>
      <c r="Y895" s="97">
        <f t="shared" si="165"/>
        <v>216131.16</v>
      </c>
      <c r="Z895" s="97">
        <f t="shared" si="166"/>
        <v>216131.16</v>
      </c>
      <c r="AA895" s="97">
        <f t="shared" si="167"/>
        <v>432262.32</v>
      </c>
    </row>
    <row r="896" spans="1:27" s="18" customFormat="1" ht="26.1" customHeight="1" x14ac:dyDescent="0.2">
      <c r="A896" s="85">
        <v>105607</v>
      </c>
      <c r="B896" s="85" t="s">
        <v>1495</v>
      </c>
      <c r="C896" s="85" t="s">
        <v>1496</v>
      </c>
      <c r="D896" s="85" t="s">
        <v>106</v>
      </c>
      <c r="E896" s="85" t="s">
        <v>570</v>
      </c>
      <c r="F896" s="85" t="s">
        <v>570</v>
      </c>
      <c r="G896" s="85">
        <v>676342</v>
      </c>
      <c r="H896" s="85">
        <v>1255809448</v>
      </c>
      <c r="I896" s="86" t="s">
        <v>67</v>
      </c>
      <c r="J896" s="85">
        <v>1030242</v>
      </c>
      <c r="K896" s="86" t="s">
        <v>68</v>
      </c>
      <c r="L896" s="86" t="s">
        <v>69</v>
      </c>
      <c r="M896" s="87">
        <v>25600</v>
      </c>
      <c r="N896" s="87">
        <v>37578</v>
      </c>
      <c r="O896" s="102">
        <f t="shared" si="168"/>
        <v>0.68124966735856085</v>
      </c>
      <c r="P896" s="91">
        <f t="shared" si="157"/>
        <v>25600</v>
      </c>
      <c r="Q896" s="92">
        <f t="shared" si="158"/>
        <v>0</v>
      </c>
      <c r="R896" s="93">
        <f t="shared" si="159"/>
        <v>1.4845509336238142E-3</v>
      </c>
      <c r="S896" s="94">
        <f t="shared" si="160"/>
        <v>0</v>
      </c>
      <c r="T896" s="95">
        <f t="shared" si="161"/>
        <v>242703.89</v>
      </c>
      <c r="U896" s="95">
        <f t="shared" si="162"/>
        <v>364055.83</v>
      </c>
      <c r="V896" s="95">
        <f t="shared" si="163"/>
        <v>0</v>
      </c>
      <c r="W896" s="96">
        <f t="shared" si="164"/>
        <v>606759.72</v>
      </c>
      <c r="X896" s="88"/>
      <c r="Y896" s="97">
        <f t="shared" si="165"/>
        <v>0</v>
      </c>
      <c r="Z896" s="97">
        <f t="shared" si="166"/>
        <v>0</v>
      </c>
      <c r="AA896" s="97">
        <f t="shared" si="167"/>
        <v>0</v>
      </c>
    </row>
    <row r="897" spans="1:27" s="18" customFormat="1" ht="26.1" customHeight="1" x14ac:dyDescent="0.2">
      <c r="A897" s="85">
        <v>105619</v>
      </c>
      <c r="B897" s="85" t="s">
        <v>1497</v>
      </c>
      <c r="C897" s="85" t="s">
        <v>362</v>
      </c>
      <c r="D897" s="85" t="s">
        <v>65</v>
      </c>
      <c r="E897" s="85" t="s">
        <v>420</v>
      </c>
      <c r="F897" s="85" t="s">
        <v>66</v>
      </c>
      <c r="G897" s="85">
        <v>676352</v>
      </c>
      <c r="H897" s="85">
        <v>1699111054</v>
      </c>
      <c r="I897" s="86" t="s">
        <v>67</v>
      </c>
      <c r="J897" s="85">
        <v>1025440</v>
      </c>
      <c r="K897" s="86" t="s">
        <v>72</v>
      </c>
      <c r="L897" s="86" t="s">
        <v>73</v>
      </c>
      <c r="M897" s="87">
        <v>7982</v>
      </c>
      <c r="N897" s="87">
        <v>21680</v>
      </c>
      <c r="O897" s="102">
        <f t="shared" si="168"/>
        <v>0.36817343173431732</v>
      </c>
      <c r="P897" s="91">
        <f t="shared" ref="P897:P960" si="169">IFERROR((M897/(L897-K897)*365),0)</f>
        <v>7982</v>
      </c>
      <c r="Q897" s="92">
        <f t="shared" ref="Q897:Q960" si="170">IF(D897="NSGO",P897/Q$4,0)</f>
        <v>5.8680458300308647E-4</v>
      </c>
      <c r="R897" s="93">
        <f t="shared" ref="R897:R960" si="171">P897/R$4</f>
        <v>4.628783418822377E-4</v>
      </c>
      <c r="S897" s="94">
        <f t="shared" ref="S897:S960" si="172">IF(Q897&gt;0,ROUND($S$4*Q897,2),0)</f>
        <v>278972.18</v>
      </c>
      <c r="T897" s="95">
        <f t="shared" ref="T897:T960" si="173">IF(R897&gt;0,ROUND($T$4*R897,2),0)</f>
        <v>75674.31</v>
      </c>
      <c r="U897" s="95">
        <f t="shared" ref="U897:U960" si="174">IF(R897&gt;0,ROUND($U$4*R897,2),0)</f>
        <v>113511.47</v>
      </c>
      <c r="V897" s="95">
        <f t="shared" ref="V897:V960" si="175">IF(Q897&gt;0,ROUND($V$4*Q897,2),0)</f>
        <v>103277.61</v>
      </c>
      <c r="W897" s="96">
        <f t="shared" ref="W897:W960" si="176">S897+T897+U897+V897</f>
        <v>571435.56999999995</v>
      </c>
      <c r="X897" s="88"/>
      <c r="Y897" s="97">
        <f t="shared" ref="Y897:Y960" si="177">IF($D897="NSGO",ROUND($Q897*$Y$4,2),0)</f>
        <v>136949.98000000001</v>
      </c>
      <c r="Z897" s="97">
        <f t="shared" ref="Z897:Z960" si="178">IF($D897="NSGO",ROUND($Q897*$Z$4,2),0)</f>
        <v>136949.98000000001</v>
      </c>
      <c r="AA897" s="97">
        <f t="shared" ref="AA897:AA960" si="179">SUM(Y897:Z897)</f>
        <v>273899.96000000002</v>
      </c>
    </row>
    <row r="898" spans="1:27" s="18" customFormat="1" ht="26.1" customHeight="1" x14ac:dyDescent="0.2">
      <c r="A898" s="85">
        <v>105621</v>
      </c>
      <c r="B898" s="85" t="s">
        <v>1498</v>
      </c>
      <c r="C898" s="85" t="s">
        <v>75</v>
      </c>
      <c r="D898" s="85" t="s">
        <v>65</v>
      </c>
      <c r="E898" s="85" t="s">
        <v>1108</v>
      </c>
      <c r="F898" s="85" t="s">
        <v>100</v>
      </c>
      <c r="G898" s="85">
        <v>746</v>
      </c>
      <c r="H898" s="85">
        <v>1497419287</v>
      </c>
      <c r="I898" s="86" t="s">
        <v>67</v>
      </c>
      <c r="J898" s="85">
        <v>1021281</v>
      </c>
      <c r="K898" s="86" t="s">
        <v>72</v>
      </c>
      <c r="L898" s="86" t="s">
        <v>73</v>
      </c>
      <c r="M898" s="87">
        <v>9085</v>
      </c>
      <c r="N898" s="87">
        <v>13973</v>
      </c>
      <c r="O898" s="102">
        <f t="shared" si="168"/>
        <v>0.65018249481142198</v>
      </c>
      <c r="P898" s="91">
        <f t="shared" si="169"/>
        <v>9085</v>
      </c>
      <c r="Q898" s="92">
        <f t="shared" si="170"/>
        <v>6.6789271317752952E-4</v>
      </c>
      <c r="R898" s="93">
        <f t="shared" si="171"/>
        <v>5.2684161062392003E-4</v>
      </c>
      <c r="S898" s="94">
        <f t="shared" si="172"/>
        <v>317522.21000000002</v>
      </c>
      <c r="T898" s="95">
        <f t="shared" si="173"/>
        <v>86131.44</v>
      </c>
      <c r="U898" s="95">
        <f t="shared" si="174"/>
        <v>129197.16</v>
      </c>
      <c r="V898" s="95">
        <f t="shared" si="175"/>
        <v>117549.12</v>
      </c>
      <c r="W898" s="96">
        <f t="shared" si="176"/>
        <v>650399.93000000005</v>
      </c>
      <c r="X898" s="88"/>
      <c r="Y898" s="97">
        <f t="shared" si="177"/>
        <v>155874.54</v>
      </c>
      <c r="Z898" s="97">
        <f t="shared" si="178"/>
        <v>155874.54</v>
      </c>
      <c r="AA898" s="97">
        <f t="shared" si="179"/>
        <v>311749.08</v>
      </c>
    </row>
    <row r="899" spans="1:27" s="18" customFormat="1" ht="26.1" customHeight="1" x14ac:dyDescent="0.2">
      <c r="A899" s="85">
        <v>105650</v>
      </c>
      <c r="B899" s="85" t="s">
        <v>1499</v>
      </c>
      <c r="C899" s="85" t="s">
        <v>71</v>
      </c>
      <c r="D899" s="85" t="s">
        <v>65</v>
      </c>
      <c r="E899" s="85" t="s">
        <v>635</v>
      </c>
      <c r="F899" s="85" t="s">
        <v>163</v>
      </c>
      <c r="G899" s="85">
        <v>676347</v>
      </c>
      <c r="H899" s="85">
        <v>1700228632</v>
      </c>
      <c r="I899" s="86" t="s">
        <v>67</v>
      </c>
      <c r="J899" s="85">
        <v>1025385</v>
      </c>
      <c r="K899" s="86" t="s">
        <v>68</v>
      </c>
      <c r="L899" s="86" t="s">
        <v>69</v>
      </c>
      <c r="M899" s="87">
        <v>15877</v>
      </c>
      <c r="N899" s="87">
        <v>29746</v>
      </c>
      <c r="O899" s="102">
        <f t="shared" si="168"/>
        <v>0.53375243730249444</v>
      </c>
      <c r="P899" s="91">
        <f t="shared" si="169"/>
        <v>15877</v>
      </c>
      <c r="Q899" s="92">
        <f t="shared" si="170"/>
        <v>1.1672132754121779E-3</v>
      </c>
      <c r="R899" s="93">
        <f t="shared" si="171"/>
        <v>9.207115302009882E-4</v>
      </c>
      <c r="S899" s="94">
        <f t="shared" si="172"/>
        <v>554903.69999999995</v>
      </c>
      <c r="T899" s="95">
        <f t="shared" si="173"/>
        <v>150523.81</v>
      </c>
      <c r="U899" s="95">
        <f t="shared" si="174"/>
        <v>225785.72</v>
      </c>
      <c r="V899" s="95">
        <f t="shared" si="175"/>
        <v>205429.54</v>
      </c>
      <c r="W899" s="96">
        <f t="shared" si="176"/>
        <v>1136642.77</v>
      </c>
      <c r="X899" s="88"/>
      <c r="Y899" s="97">
        <f t="shared" si="177"/>
        <v>272407.27</v>
      </c>
      <c r="Z899" s="97">
        <f t="shared" si="178"/>
        <v>272407.27</v>
      </c>
      <c r="AA899" s="97">
        <f t="shared" si="179"/>
        <v>544814.54</v>
      </c>
    </row>
    <row r="900" spans="1:27" s="18" customFormat="1" ht="26.1" customHeight="1" x14ac:dyDescent="0.2">
      <c r="A900" s="85">
        <v>105652</v>
      </c>
      <c r="B900" s="85" t="s">
        <v>1500</v>
      </c>
      <c r="C900" s="85" t="s">
        <v>239</v>
      </c>
      <c r="D900" s="85" t="s">
        <v>65</v>
      </c>
      <c r="E900" s="85" t="s">
        <v>76</v>
      </c>
      <c r="F900" s="85" t="s">
        <v>76</v>
      </c>
      <c r="G900" s="85">
        <v>676350</v>
      </c>
      <c r="H900" s="85">
        <v>1144769563</v>
      </c>
      <c r="I900" s="86" t="s">
        <v>67</v>
      </c>
      <c r="J900" s="85">
        <v>1028751</v>
      </c>
      <c r="K900" s="86" t="s">
        <v>87</v>
      </c>
      <c r="L900" s="86" t="s">
        <v>88</v>
      </c>
      <c r="M900" s="87">
        <v>19227</v>
      </c>
      <c r="N900" s="87">
        <v>35629</v>
      </c>
      <c r="O900" s="102">
        <f t="shared" si="168"/>
        <v>0.53964467147548345</v>
      </c>
      <c r="P900" s="91">
        <f t="shared" si="169"/>
        <v>19227</v>
      </c>
      <c r="Q900" s="92">
        <f t="shared" si="170"/>
        <v>1.4134918212729071E-3</v>
      </c>
      <c r="R900" s="93">
        <f t="shared" si="171"/>
        <v>1.114978937530667E-3</v>
      </c>
      <c r="S900" s="94">
        <f t="shared" si="172"/>
        <v>671986.73</v>
      </c>
      <c r="T900" s="95">
        <f t="shared" si="173"/>
        <v>182283.89</v>
      </c>
      <c r="U900" s="95">
        <f t="shared" si="174"/>
        <v>273425.84000000003</v>
      </c>
      <c r="V900" s="95">
        <f t="shared" si="175"/>
        <v>248774.56</v>
      </c>
      <c r="W900" s="96">
        <f t="shared" si="176"/>
        <v>1376471.02</v>
      </c>
      <c r="X900" s="88"/>
      <c r="Y900" s="97">
        <f t="shared" si="177"/>
        <v>329884.40000000002</v>
      </c>
      <c r="Z900" s="97">
        <f t="shared" si="178"/>
        <v>329884.40000000002</v>
      </c>
      <c r="AA900" s="97">
        <f t="shared" si="179"/>
        <v>659768.80000000005</v>
      </c>
    </row>
    <row r="901" spans="1:27" s="18" customFormat="1" ht="26.1" customHeight="1" x14ac:dyDescent="0.2">
      <c r="A901" s="85">
        <v>105682</v>
      </c>
      <c r="B901" s="85" t="s">
        <v>1501</v>
      </c>
      <c r="C901" s="85" t="s">
        <v>239</v>
      </c>
      <c r="D901" s="85" t="s">
        <v>65</v>
      </c>
      <c r="E901" s="85" t="s">
        <v>76</v>
      </c>
      <c r="F901" s="85" t="s">
        <v>76</v>
      </c>
      <c r="G901" s="85">
        <v>676356</v>
      </c>
      <c r="H901" s="85">
        <v>1871032292</v>
      </c>
      <c r="I901" s="86" t="s">
        <v>67</v>
      </c>
      <c r="J901" s="85">
        <v>1028847</v>
      </c>
      <c r="K901" s="86" t="s">
        <v>87</v>
      </c>
      <c r="L901" s="86" t="s">
        <v>88</v>
      </c>
      <c r="M901" s="87">
        <v>26809</v>
      </c>
      <c r="N901" s="87">
        <v>35505</v>
      </c>
      <c r="O901" s="102">
        <f t="shared" si="168"/>
        <v>0.75507674975355588</v>
      </c>
      <c r="P901" s="91">
        <f t="shared" si="169"/>
        <v>26809</v>
      </c>
      <c r="Q901" s="92">
        <f t="shared" si="170"/>
        <v>1.9708900107403842E-3</v>
      </c>
      <c r="R901" s="93">
        <f t="shared" si="171"/>
        <v>1.5546611710750328E-3</v>
      </c>
      <c r="S901" s="94">
        <f t="shared" si="172"/>
        <v>936978.85</v>
      </c>
      <c r="T901" s="95">
        <f t="shared" si="173"/>
        <v>254165.96</v>
      </c>
      <c r="U901" s="95">
        <f t="shared" si="174"/>
        <v>381248.94</v>
      </c>
      <c r="V901" s="95">
        <f t="shared" si="175"/>
        <v>346876.64</v>
      </c>
      <c r="W901" s="96">
        <f t="shared" si="176"/>
        <v>1919270.3900000001</v>
      </c>
      <c r="X901" s="88"/>
      <c r="Y901" s="97">
        <f t="shared" si="177"/>
        <v>459971.44</v>
      </c>
      <c r="Z901" s="97">
        <f t="shared" si="178"/>
        <v>459971.44</v>
      </c>
      <c r="AA901" s="97">
        <f t="shared" si="179"/>
        <v>919942.88</v>
      </c>
    </row>
    <row r="902" spans="1:27" s="18" customFormat="1" ht="26.1" customHeight="1" x14ac:dyDescent="0.2">
      <c r="A902" s="85">
        <v>105688</v>
      </c>
      <c r="B902" s="85" t="s">
        <v>1502</v>
      </c>
      <c r="C902" s="85" t="s">
        <v>1503</v>
      </c>
      <c r="D902" s="85" t="s">
        <v>106</v>
      </c>
      <c r="E902" s="85" t="s">
        <v>655</v>
      </c>
      <c r="F902" s="85" t="s">
        <v>92</v>
      </c>
      <c r="G902" s="85">
        <v>676361</v>
      </c>
      <c r="H902" s="85">
        <v>1265031199</v>
      </c>
      <c r="I902" s="86" t="s">
        <v>81</v>
      </c>
      <c r="J902" s="85">
        <v>1025414</v>
      </c>
      <c r="K902" s="86" t="s">
        <v>72</v>
      </c>
      <c r="L902" s="86" t="s">
        <v>73</v>
      </c>
      <c r="M902" s="87">
        <v>12320</v>
      </c>
      <c r="N902" s="87">
        <v>16054</v>
      </c>
      <c r="O902" s="102">
        <f t="shared" si="168"/>
        <v>0.76740999127943188</v>
      </c>
      <c r="P902" s="91">
        <f t="shared" si="169"/>
        <v>12320</v>
      </c>
      <c r="Q902" s="92">
        <f t="shared" si="170"/>
        <v>0</v>
      </c>
      <c r="R902" s="93">
        <f t="shared" si="171"/>
        <v>7.1444013680646058E-4</v>
      </c>
      <c r="S902" s="94">
        <f t="shared" si="172"/>
        <v>0</v>
      </c>
      <c r="T902" s="95">
        <f t="shared" si="173"/>
        <v>116801.25</v>
      </c>
      <c r="U902" s="95">
        <f t="shared" si="174"/>
        <v>175201.87</v>
      </c>
      <c r="V902" s="95">
        <f t="shared" si="175"/>
        <v>0</v>
      </c>
      <c r="W902" s="96">
        <f t="shared" si="176"/>
        <v>292003.12</v>
      </c>
      <c r="X902" s="88"/>
      <c r="Y902" s="97">
        <f t="shared" si="177"/>
        <v>0</v>
      </c>
      <c r="Z902" s="97">
        <f t="shared" si="178"/>
        <v>0</v>
      </c>
      <c r="AA902" s="97">
        <f t="shared" si="179"/>
        <v>0</v>
      </c>
    </row>
    <row r="903" spans="1:27" s="18" customFormat="1" ht="26.1" customHeight="1" x14ac:dyDescent="0.2">
      <c r="A903" s="85">
        <v>105697</v>
      </c>
      <c r="B903" s="85" t="s">
        <v>1504</v>
      </c>
      <c r="C903" s="85" t="s">
        <v>127</v>
      </c>
      <c r="D903" s="85" t="s">
        <v>65</v>
      </c>
      <c r="E903" s="85" t="s">
        <v>420</v>
      </c>
      <c r="F903" s="85" t="s">
        <v>66</v>
      </c>
      <c r="G903" s="85">
        <v>676349</v>
      </c>
      <c r="H903" s="85">
        <v>1629417787</v>
      </c>
      <c r="I903" s="86" t="s">
        <v>67</v>
      </c>
      <c r="J903" s="85">
        <v>1026712</v>
      </c>
      <c r="K903" s="86" t="s">
        <v>87</v>
      </c>
      <c r="L903" s="86" t="s">
        <v>88</v>
      </c>
      <c r="M903" s="87">
        <v>9630</v>
      </c>
      <c r="N903" s="87">
        <v>27637</v>
      </c>
      <c r="O903" s="102">
        <f t="shared" si="168"/>
        <v>0.34844592394254081</v>
      </c>
      <c r="P903" s="91">
        <f t="shared" si="169"/>
        <v>9630</v>
      </c>
      <c r="Q903" s="92">
        <f t="shared" si="170"/>
        <v>7.0795892436979746E-4</v>
      </c>
      <c r="R903" s="93">
        <f t="shared" si="171"/>
        <v>5.5844630823427078E-4</v>
      </c>
      <c r="S903" s="94">
        <f t="shared" si="172"/>
        <v>336570.04</v>
      </c>
      <c r="T903" s="95">
        <f t="shared" si="173"/>
        <v>91298.38</v>
      </c>
      <c r="U903" s="95">
        <f t="shared" si="174"/>
        <v>136947.56</v>
      </c>
      <c r="V903" s="95">
        <f t="shared" si="175"/>
        <v>124600.77</v>
      </c>
      <c r="W903" s="96">
        <f t="shared" si="176"/>
        <v>689416.75</v>
      </c>
      <c r="X903" s="88"/>
      <c r="Y903" s="97">
        <f t="shared" si="177"/>
        <v>165225.29</v>
      </c>
      <c r="Z903" s="97">
        <f t="shared" si="178"/>
        <v>165225.29</v>
      </c>
      <c r="AA903" s="97">
        <f t="shared" si="179"/>
        <v>330450.58</v>
      </c>
    </row>
    <row r="904" spans="1:27" s="18" customFormat="1" ht="26.1" customHeight="1" x14ac:dyDescent="0.2">
      <c r="A904" s="85">
        <v>105727</v>
      </c>
      <c r="B904" s="85" t="s">
        <v>1505</v>
      </c>
      <c r="C904" s="85" t="s">
        <v>362</v>
      </c>
      <c r="D904" s="85" t="s">
        <v>65</v>
      </c>
      <c r="E904" s="85" t="s">
        <v>86</v>
      </c>
      <c r="F904" s="85" t="s">
        <v>86</v>
      </c>
      <c r="G904" s="85">
        <v>676353</v>
      </c>
      <c r="H904" s="85">
        <v>193281403</v>
      </c>
      <c r="I904" s="86" t="s">
        <v>67</v>
      </c>
      <c r="J904" s="85">
        <v>1026517</v>
      </c>
      <c r="K904" s="86" t="s">
        <v>111</v>
      </c>
      <c r="L904" s="86" t="s">
        <v>112</v>
      </c>
      <c r="M904" s="87">
        <v>9667</v>
      </c>
      <c r="N904" s="87">
        <v>26577</v>
      </c>
      <c r="O904" s="102">
        <f t="shared" si="168"/>
        <v>0.36373556082326824</v>
      </c>
      <c r="P904" s="91">
        <f t="shared" si="169"/>
        <v>9667</v>
      </c>
      <c r="Q904" s="92">
        <f t="shared" si="170"/>
        <v>7.1067901577184127E-4</v>
      </c>
      <c r="R904" s="93">
        <f t="shared" si="171"/>
        <v>5.6059194825552395E-4</v>
      </c>
      <c r="S904" s="94">
        <f t="shared" si="172"/>
        <v>337863.2</v>
      </c>
      <c r="T904" s="95">
        <f t="shared" si="173"/>
        <v>91649.16</v>
      </c>
      <c r="U904" s="95">
        <f t="shared" si="174"/>
        <v>137473.74</v>
      </c>
      <c r="V904" s="95">
        <f t="shared" si="175"/>
        <v>125079.51</v>
      </c>
      <c r="W904" s="96">
        <f t="shared" si="176"/>
        <v>692065.61</v>
      </c>
      <c r="X904" s="88"/>
      <c r="Y904" s="97">
        <f t="shared" si="177"/>
        <v>165860.12</v>
      </c>
      <c r="Z904" s="97">
        <f t="shared" si="178"/>
        <v>165860.12</v>
      </c>
      <c r="AA904" s="97">
        <f t="shared" si="179"/>
        <v>331720.24</v>
      </c>
    </row>
    <row r="905" spans="1:27" s="18" customFormat="1" ht="26.1" customHeight="1" x14ac:dyDescent="0.2">
      <c r="A905" s="85">
        <v>105761</v>
      </c>
      <c r="B905" s="85" t="s">
        <v>1506</v>
      </c>
      <c r="C905" s="85" t="s">
        <v>127</v>
      </c>
      <c r="D905" s="85" t="s">
        <v>65</v>
      </c>
      <c r="E905" s="85" t="s">
        <v>66</v>
      </c>
      <c r="F905" s="85" t="s">
        <v>66</v>
      </c>
      <c r="G905" s="85">
        <v>676358</v>
      </c>
      <c r="H905" s="85">
        <v>1699114785</v>
      </c>
      <c r="I905" s="86" t="s">
        <v>67</v>
      </c>
      <c r="J905" s="85">
        <v>1026643</v>
      </c>
      <c r="K905" s="86" t="s">
        <v>87</v>
      </c>
      <c r="L905" s="86" t="s">
        <v>88</v>
      </c>
      <c r="M905" s="87">
        <v>21931</v>
      </c>
      <c r="N905" s="87">
        <v>38775</v>
      </c>
      <c r="O905" s="102">
        <f t="shared" si="168"/>
        <v>0.56559638942617663</v>
      </c>
      <c r="P905" s="91">
        <f t="shared" si="169"/>
        <v>21931</v>
      </c>
      <c r="Q905" s="92">
        <f t="shared" si="170"/>
        <v>1.612279041573627E-3</v>
      </c>
      <c r="R905" s="93">
        <f t="shared" si="171"/>
        <v>1.2717846298946824E-3</v>
      </c>
      <c r="S905" s="94">
        <f t="shared" si="172"/>
        <v>766491.97</v>
      </c>
      <c r="T905" s="95">
        <f t="shared" si="173"/>
        <v>207919.49</v>
      </c>
      <c r="U905" s="95">
        <f t="shared" si="174"/>
        <v>311879.24</v>
      </c>
      <c r="V905" s="95">
        <f t="shared" si="175"/>
        <v>283761.11</v>
      </c>
      <c r="W905" s="96">
        <f t="shared" si="176"/>
        <v>1570051.81</v>
      </c>
      <c r="X905" s="88"/>
      <c r="Y905" s="97">
        <f t="shared" si="177"/>
        <v>376277.87</v>
      </c>
      <c r="Z905" s="97">
        <f t="shared" si="178"/>
        <v>376277.87</v>
      </c>
      <c r="AA905" s="97">
        <f t="shared" si="179"/>
        <v>752555.74</v>
      </c>
    </row>
    <row r="906" spans="1:27" s="18" customFormat="1" ht="26.1" customHeight="1" x14ac:dyDescent="0.2">
      <c r="A906" s="85">
        <v>105818</v>
      </c>
      <c r="B906" s="85" t="s">
        <v>1507</v>
      </c>
      <c r="C906" s="85" t="s">
        <v>579</v>
      </c>
      <c r="D906" s="85" t="s">
        <v>65</v>
      </c>
      <c r="E906" s="85" t="s">
        <v>76</v>
      </c>
      <c r="F906" s="85" t="s">
        <v>76</v>
      </c>
      <c r="G906" s="85">
        <v>676357</v>
      </c>
      <c r="H906" s="85">
        <v>1669860433</v>
      </c>
      <c r="I906" s="86" t="s">
        <v>67</v>
      </c>
      <c r="J906" s="85">
        <v>1026524</v>
      </c>
      <c r="K906" s="86" t="s">
        <v>72</v>
      </c>
      <c r="L906" s="86" t="s">
        <v>73</v>
      </c>
      <c r="M906" s="87">
        <v>10957</v>
      </c>
      <c r="N906" s="87">
        <v>25757</v>
      </c>
      <c r="O906" s="102">
        <f t="shared" si="168"/>
        <v>0.42539892068175644</v>
      </c>
      <c r="P906" s="91">
        <f t="shared" si="169"/>
        <v>10957</v>
      </c>
      <c r="Q906" s="92">
        <f t="shared" si="170"/>
        <v>8.0551463492418182E-4</v>
      </c>
      <c r="R906" s="93">
        <f t="shared" si="171"/>
        <v>6.3539939764516141E-4</v>
      </c>
      <c r="S906" s="94">
        <f t="shared" si="172"/>
        <v>382948.91</v>
      </c>
      <c r="T906" s="95">
        <f t="shared" si="173"/>
        <v>103879.16</v>
      </c>
      <c r="U906" s="95">
        <f t="shared" si="174"/>
        <v>155818.74</v>
      </c>
      <c r="V906" s="95">
        <f t="shared" si="175"/>
        <v>141770.57999999999</v>
      </c>
      <c r="W906" s="96">
        <f t="shared" si="176"/>
        <v>784417.3899999999</v>
      </c>
      <c r="X906" s="88"/>
      <c r="Y906" s="97">
        <f t="shared" si="177"/>
        <v>187993.1</v>
      </c>
      <c r="Z906" s="97">
        <f t="shared" si="178"/>
        <v>187993.1</v>
      </c>
      <c r="AA906" s="97">
        <f t="shared" si="179"/>
        <v>375986.2</v>
      </c>
    </row>
    <row r="907" spans="1:27" s="18" customFormat="1" ht="26.1" customHeight="1" x14ac:dyDescent="0.2">
      <c r="A907" s="85">
        <v>105831</v>
      </c>
      <c r="B907" s="85" t="s">
        <v>1508</v>
      </c>
      <c r="C907" s="85" t="s">
        <v>71</v>
      </c>
      <c r="D907" s="85" t="s">
        <v>65</v>
      </c>
      <c r="E907" s="85" t="s">
        <v>637</v>
      </c>
      <c r="F907" s="85" t="s">
        <v>182</v>
      </c>
      <c r="G907" s="85">
        <v>676372</v>
      </c>
      <c r="H907" s="85">
        <v>1699105965</v>
      </c>
      <c r="I907" s="86" t="s">
        <v>67</v>
      </c>
      <c r="J907" s="85">
        <v>1025692</v>
      </c>
      <c r="K907" s="86" t="s">
        <v>68</v>
      </c>
      <c r="L907" s="86" t="s">
        <v>69</v>
      </c>
      <c r="M907" s="87">
        <v>11875</v>
      </c>
      <c r="N907" s="87">
        <v>25595</v>
      </c>
      <c r="O907" s="102">
        <f t="shared" si="168"/>
        <v>0.46395780425864425</v>
      </c>
      <c r="P907" s="91">
        <f t="shared" si="169"/>
        <v>11875</v>
      </c>
      <c r="Q907" s="92">
        <f t="shared" si="170"/>
        <v>8.7300230808840548E-4</v>
      </c>
      <c r="R907" s="93">
        <f t="shared" si="171"/>
        <v>6.8863446628057788E-4</v>
      </c>
      <c r="S907" s="94">
        <f t="shared" si="172"/>
        <v>415033.15</v>
      </c>
      <c r="T907" s="95">
        <f t="shared" si="173"/>
        <v>112582.37</v>
      </c>
      <c r="U907" s="95">
        <f t="shared" si="174"/>
        <v>168873.55</v>
      </c>
      <c r="V907" s="95">
        <f t="shared" si="175"/>
        <v>153648.41</v>
      </c>
      <c r="W907" s="96">
        <f t="shared" si="176"/>
        <v>850137.4800000001</v>
      </c>
      <c r="X907" s="88"/>
      <c r="Y907" s="97">
        <f t="shared" si="177"/>
        <v>203743.55</v>
      </c>
      <c r="Z907" s="97">
        <f t="shared" si="178"/>
        <v>203743.55</v>
      </c>
      <c r="AA907" s="97">
        <f t="shared" si="179"/>
        <v>407487.1</v>
      </c>
    </row>
    <row r="908" spans="1:27" s="18" customFormat="1" ht="26.1" customHeight="1" x14ac:dyDescent="0.2">
      <c r="A908" s="85">
        <v>105868</v>
      </c>
      <c r="B908" s="85" t="s">
        <v>1509</v>
      </c>
      <c r="C908" s="85" t="s">
        <v>1510</v>
      </c>
      <c r="D908" s="85" t="s">
        <v>65</v>
      </c>
      <c r="E908" s="85" t="s">
        <v>315</v>
      </c>
      <c r="F908" s="85" t="s">
        <v>76</v>
      </c>
      <c r="G908" s="85">
        <v>676360</v>
      </c>
      <c r="H908" s="85">
        <v>1417686239</v>
      </c>
      <c r="I908" s="86" t="s">
        <v>67</v>
      </c>
      <c r="J908" s="85">
        <v>1025697</v>
      </c>
      <c r="K908" s="86" t="s">
        <v>72</v>
      </c>
      <c r="L908" s="86" t="s">
        <v>73</v>
      </c>
      <c r="M908" s="87">
        <v>19411</v>
      </c>
      <c r="N908" s="87">
        <v>30209</v>
      </c>
      <c r="O908" s="102">
        <f t="shared" si="168"/>
        <v>0.64255685391770667</v>
      </c>
      <c r="P908" s="91">
        <f t="shared" si="169"/>
        <v>19411</v>
      </c>
      <c r="Q908" s="92">
        <f t="shared" si="170"/>
        <v>1.4270187622992874E-3</v>
      </c>
      <c r="R908" s="93">
        <f t="shared" si="171"/>
        <v>1.1256491473660881E-3</v>
      </c>
      <c r="S908" s="94">
        <f t="shared" si="172"/>
        <v>678417.56</v>
      </c>
      <c r="T908" s="95">
        <f t="shared" si="173"/>
        <v>184028.33</v>
      </c>
      <c r="U908" s="95">
        <f t="shared" si="174"/>
        <v>276042.49</v>
      </c>
      <c r="V908" s="95">
        <f t="shared" si="175"/>
        <v>251155.3</v>
      </c>
      <c r="W908" s="96">
        <f t="shared" si="176"/>
        <v>1389643.68</v>
      </c>
      <c r="X908" s="88"/>
      <c r="Y908" s="97">
        <f t="shared" si="177"/>
        <v>333041.34999999998</v>
      </c>
      <c r="Z908" s="97">
        <f t="shared" si="178"/>
        <v>333041.34999999998</v>
      </c>
      <c r="AA908" s="97">
        <f t="shared" si="179"/>
        <v>666082.69999999995</v>
      </c>
    </row>
    <row r="909" spans="1:27" s="18" customFormat="1" ht="26.1" customHeight="1" x14ac:dyDescent="0.2">
      <c r="A909" s="85">
        <v>105892</v>
      </c>
      <c r="B909" s="85" t="s">
        <v>1511</v>
      </c>
      <c r="C909" s="85" t="s">
        <v>159</v>
      </c>
      <c r="D909" s="85" t="s">
        <v>65</v>
      </c>
      <c r="E909" s="85" t="s">
        <v>580</v>
      </c>
      <c r="F909" s="85" t="s">
        <v>76</v>
      </c>
      <c r="G909" s="85">
        <v>676371</v>
      </c>
      <c r="H909" s="85">
        <v>1508288648</v>
      </c>
      <c r="I909" s="86" t="s">
        <v>67</v>
      </c>
      <c r="J909" s="85">
        <v>1026726</v>
      </c>
      <c r="K909" s="86" t="s">
        <v>72</v>
      </c>
      <c r="L909" s="86" t="s">
        <v>73</v>
      </c>
      <c r="M909" s="87">
        <v>26179</v>
      </c>
      <c r="N909" s="87">
        <v>32477</v>
      </c>
      <c r="O909" s="102">
        <f t="shared" si="168"/>
        <v>0.80607814761215635</v>
      </c>
      <c r="P909" s="91">
        <f t="shared" si="169"/>
        <v>26179.000000000004</v>
      </c>
      <c r="Q909" s="92">
        <f t="shared" si="170"/>
        <v>1.9245749409217995E-3</v>
      </c>
      <c r="R909" s="93">
        <f t="shared" si="171"/>
        <v>1.5181273004428843E-3</v>
      </c>
      <c r="S909" s="94">
        <f t="shared" si="172"/>
        <v>914960.25</v>
      </c>
      <c r="T909" s="95">
        <f t="shared" si="173"/>
        <v>248193.17</v>
      </c>
      <c r="U909" s="95">
        <f t="shared" si="174"/>
        <v>372289.75</v>
      </c>
      <c r="V909" s="95">
        <f t="shared" si="175"/>
        <v>338725.19</v>
      </c>
      <c r="W909" s="96">
        <f t="shared" si="176"/>
        <v>1874168.3599999999</v>
      </c>
      <c r="X909" s="88"/>
      <c r="Y909" s="97">
        <f t="shared" si="177"/>
        <v>449162.3</v>
      </c>
      <c r="Z909" s="97">
        <f t="shared" si="178"/>
        <v>449162.3</v>
      </c>
      <c r="AA909" s="97">
        <f t="shared" si="179"/>
        <v>898324.6</v>
      </c>
    </row>
    <row r="910" spans="1:27" s="18" customFormat="1" ht="26.1" customHeight="1" x14ac:dyDescent="0.2">
      <c r="A910" s="85">
        <v>105919</v>
      </c>
      <c r="B910" s="85" t="s">
        <v>1512</v>
      </c>
      <c r="C910" s="85" t="s">
        <v>334</v>
      </c>
      <c r="D910" s="85" t="s">
        <v>65</v>
      </c>
      <c r="E910" s="85" t="s">
        <v>420</v>
      </c>
      <c r="F910" s="85" t="s">
        <v>66</v>
      </c>
      <c r="G910" s="85">
        <v>676367</v>
      </c>
      <c r="H910" s="85">
        <v>1902478035</v>
      </c>
      <c r="I910" s="86" t="s">
        <v>67</v>
      </c>
      <c r="J910" s="85">
        <v>1029111</v>
      </c>
      <c r="K910" s="86" t="s">
        <v>72</v>
      </c>
      <c r="L910" s="86" t="s">
        <v>73</v>
      </c>
      <c r="M910" s="87">
        <v>14712</v>
      </c>
      <c r="N910" s="87">
        <v>25242</v>
      </c>
      <c r="O910" s="102">
        <f t="shared" ref="O910:O973" si="180">M910/N910</f>
        <v>0.58283812693130499</v>
      </c>
      <c r="P910" s="91">
        <f t="shared" si="169"/>
        <v>14711.999999999998</v>
      </c>
      <c r="Q910" s="92">
        <f t="shared" si="170"/>
        <v>1.0815671542397153E-3</v>
      </c>
      <c r="R910" s="93">
        <f t="shared" si="171"/>
        <v>8.5315286466693563E-4</v>
      </c>
      <c r="S910" s="94">
        <f t="shared" si="172"/>
        <v>514186.76</v>
      </c>
      <c r="T910" s="95">
        <f t="shared" si="173"/>
        <v>139478.89000000001</v>
      </c>
      <c r="U910" s="95">
        <f t="shared" si="174"/>
        <v>209218.34</v>
      </c>
      <c r="V910" s="95">
        <f t="shared" si="175"/>
        <v>190355.82</v>
      </c>
      <c r="W910" s="96">
        <f t="shared" si="176"/>
        <v>1053239.81</v>
      </c>
      <c r="X910" s="88"/>
      <c r="Y910" s="97">
        <f t="shared" si="177"/>
        <v>252418.95</v>
      </c>
      <c r="Z910" s="97">
        <f t="shared" si="178"/>
        <v>252418.95</v>
      </c>
      <c r="AA910" s="97">
        <f t="shared" si="179"/>
        <v>504837.9</v>
      </c>
    </row>
    <row r="911" spans="1:27" s="18" customFormat="1" ht="26.1" customHeight="1" x14ac:dyDescent="0.2">
      <c r="A911" s="85">
        <v>105943</v>
      </c>
      <c r="B911" s="85" t="s">
        <v>1513</v>
      </c>
      <c r="C911" s="85" t="s">
        <v>1304</v>
      </c>
      <c r="D911" s="85" t="s">
        <v>65</v>
      </c>
      <c r="E911" s="85" t="s">
        <v>344</v>
      </c>
      <c r="F911" s="85" t="s">
        <v>103</v>
      </c>
      <c r="G911" s="85">
        <v>676365</v>
      </c>
      <c r="H911" s="85">
        <v>7512886841</v>
      </c>
      <c r="I911" s="86" t="s">
        <v>67</v>
      </c>
      <c r="J911" s="85">
        <v>1026598</v>
      </c>
      <c r="K911" s="86" t="s">
        <v>72</v>
      </c>
      <c r="L911" s="86" t="s">
        <v>73</v>
      </c>
      <c r="M911" s="87">
        <v>17344</v>
      </c>
      <c r="N911" s="87">
        <v>32347</v>
      </c>
      <c r="O911" s="102">
        <f t="shared" si="180"/>
        <v>0.5361857359260519</v>
      </c>
      <c r="P911" s="91">
        <f t="shared" si="169"/>
        <v>17344</v>
      </c>
      <c r="Q911" s="92">
        <f t="shared" si="170"/>
        <v>1.2750612237040256E-3</v>
      </c>
      <c r="R911" s="93">
        <f t="shared" si="171"/>
        <v>1.005783257530134E-3</v>
      </c>
      <c r="S911" s="94">
        <f t="shared" si="172"/>
        <v>606175.57999999996</v>
      </c>
      <c r="T911" s="95">
        <f t="shared" si="173"/>
        <v>164431.88</v>
      </c>
      <c r="U911" s="95">
        <f t="shared" si="174"/>
        <v>246647.83</v>
      </c>
      <c r="V911" s="95">
        <f t="shared" si="175"/>
        <v>224410.78</v>
      </c>
      <c r="W911" s="96">
        <f t="shared" si="176"/>
        <v>1241666.0699999998</v>
      </c>
      <c r="X911" s="88"/>
      <c r="Y911" s="97">
        <f t="shared" si="177"/>
        <v>297577.09999999998</v>
      </c>
      <c r="Z911" s="97">
        <f t="shared" si="178"/>
        <v>297577.09999999998</v>
      </c>
      <c r="AA911" s="97">
        <f t="shared" si="179"/>
        <v>595154.19999999995</v>
      </c>
    </row>
    <row r="912" spans="1:27" s="18" customFormat="1" ht="26.1" customHeight="1" x14ac:dyDescent="0.2">
      <c r="A912" s="85">
        <v>105966</v>
      </c>
      <c r="B912" s="85" t="s">
        <v>1514</v>
      </c>
      <c r="C912" s="85" t="s">
        <v>584</v>
      </c>
      <c r="D912" s="85" t="s">
        <v>65</v>
      </c>
      <c r="E912" s="85" t="s">
        <v>477</v>
      </c>
      <c r="F912" s="85" t="s">
        <v>100</v>
      </c>
      <c r="G912" s="85">
        <v>676368</v>
      </c>
      <c r="H912" s="85">
        <v>1861818635</v>
      </c>
      <c r="I912" s="86" t="s">
        <v>67</v>
      </c>
      <c r="J912" s="85">
        <v>1026807</v>
      </c>
      <c r="K912" s="86" t="s">
        <v>87</v>
      </c>
      <c r="L912" s="86" t="s">
        <v>88</v>
      </c>
      <c r="M912" s="87">
        <v>12440</v>
      </c>
      <c r="N912" s="87">
        <v>29058</v>
      </c>
      <c r="O912" s="102">
        <f t="shared" si="180"/>
        <v>0.42810929864409114</v>
      </c>
      <c r="P912" s="91">
        <f t="shared" si="169"/>
        <v>12440</v>
      </c>
      <c r="Q912" s="92">
        <f t="shared" si="170"/>
        <v>9.1453883895745375E-4</v>
      </c>
      <c r="R912" s="93">
        <f t="shared" si="171"/>
        <v>7.2139896930782221E-4</v>
      </c>
      <c r="S912" s="94">
        <f t="shared" si="172"/>
        <v>434779.99</v>
      </c>
      <c r="T912" s="95">
        <f t="shared" si="173"/>
        <v>117938.92</v>
      </c>
      <c r="U912" s="95">
        <f t="shared" si="174"/>
        <v>176908.38</v>
      </c>
      <c r="V912" s="95">
        <f t="shared" si="175"/>
        <v>160958.84</v>
      </c>
      <c r="W912" s="96">
        <f t="shared" si="176"/>
        <v>890586.13</v>
      </c>
      <c r="X912" s="88"/>
      <c r="Y912" s="97">
        <f t="shared" si="177"/>
        <v>213437.45</v>
      </c>
      <c r="Z912" s="97">
        <f t="shared" si="178"/>
        <v>213437.45</v>
      </c>
      <c r="AA912" s="97">
        <f t="shared" si="179"/>
        <v>426874.9</v>
      </c>
    </row>
    <row r="913" spans="1:27" s="18" customFormat="1" ht="26.1" customHeight="1" x14ac:dyDescent="0.2">
      <c r="A913" s="85">
        <v>105988</v>
      </c>
      <c r="B913" s="85" t="s">
        <v>1515</v>
      </c>
      <c r="C913" s="85" t="s">
        <v>129</v>
      </c>
      <c r="D913" s="85" t="s">
        <v>65</v>
      </c>
      <c r="E913" s="85" t="s">
        <v>321</v>
      </c>
      <c r="F913" s="85" t="s">
        <v>103</v>
      </c>
      <c r="G913" s="85">
        <v>676369</v>
      </c>
      <c r="H913" s="85">
        <v>1760036669</v>
      </c>
      <c r="I913" s="86" t="s">
        <v>67</v>
      </c>
      <c r="J913" s="85">
        <v>1030664</v>
      </c>
      <c r="K913" s="86" t="s">
        <v>87</v>
      </c>
      <c r="L913" s="86" t="s">
        <v>88</v>
      </c>
      <c r="M913" s="87">
        <v>9954</v>
      </c>
      <c r="N913" s="87">
        <v>27948</v>
      </c>
      <c r="O913" s="102">
        <f t="shared" si="180"/>
        <v>0.35616144267926148</v>
      </c>
      <c r="P913" s="91">
        <f t="shared" si="169"/>
        <v>9954</v>
      </c>
      <c r="Q913" s="92">
        <f t="shared" si="170"/>
        <v>7.3177810313364104E-4</v>
      </c>
      <c r="R913" s="93">
        <f t="shared" si="171"/>
        <v>5.7723515598794711E-4</v>
      </c>
      <c r="S913" s="94">
        <f t="shared" si="172"/>
        <v>347893.9</v>
      </c>
      <c r="T913" s="95">
        <f t="shared" si="173"/>
        <v>94370.1</v>
      </c>
      <c r="U913" s="95">
        <f t="shared" si="174"/>
        <v>141555.15</v>
      </c>
      <c r="V913" s="95">
        <f t="shared" si="175"/>
        <v>128792.95</v>
      </c>
      <c r="W913" s="96">
        <f t="shared" si="176"/>
        <v>712612.1</v>
      </c>
      <c r="X913" s="88"/>
      <c r="Y913" s="97">
        <f t="shared" si="177"/>
        <v>170784.28</v>
      </c>
      <c r="Z913" s="97">
        <f t="shared" si="178"/>
        <v>170784.28</v>
      </c>
      <c r="AA913" s="97">
        <f t="shared" si="179"/>
        <v>341568.56</v>
      </c>
    </row>
    <row r="914" spans="1:27" s="18" customFormat="1" ht="26.1" customHeight="1" x14ac:dyDescent="0.2">
      <c r="A914" s="85">
        <v>105994</v>
      </c>
      <c r="B914" s="85" t="s">
        <v>1516</v>
      </c>
      <c r="C914" s="85" t="s">
        <v>90</v>
      </c>
      <c r="D914" s="85" t="s">
        <v>65</v>
      </c>
      <c r="E914" s="85" t="s">
        <v>135</v>
      </c>
      <c r="F914" s="85" t="s">
        <v>135</v>
      </c>
      <c r="G914" s="85">
        <v>676373</v>
      </c>
      <c r="H914" s="85">
        <v>1720408073</v>
      </c>
      <c r="I914" s="86" t="s">
        <v>67</v>
      </c>
      <c r="J914" s="85">
        <v>1030348</v>
      </c>
      <c r="K914" s="86" t="s">
        <v>87</v>
      </c>
      <c r="L914" s="86" t="s">
        <v>88</v>
      </c>
      <c r="M914" s="87">
        <v>19772</v>
      </c>
      <c r="N914" s="87">
        <v>31761</v>
      </c>
      <c r="O914" s="102">
        <f t="shared" si="180"/>
        <v>0.62252447970781777</v>
      </c>
      <c r="P914" s="91">
        <f t="shared" si="169"/>
        <v>19772</v>
      </c>
      <c r="Q914" s="92">
        <f t="shared" si="170"/>
        <v>1.4535580324651751E-3</v>
      </c>
      <c r="R914" s="93">
        <f t="shared" si="171"/>
        <v>1.1465836351410178E-3</v>
      </c>
      <c r="S914" s="94">
        <f t="shared" si="172"/>
        <v>691034.57</v>
      </c>
      <c r="T914" s="95">
        <f t="shared" si="173"/>
        <v>187450.83</v>
      </c>
      <c r="U914" s="95">
        <f t="shared" si="174"/>
        <v>281176.25</v>
      </c>
      <c r="V914" s="95">
        <f t="shared" si="175"/>
        <v>255826.21</v>
      </c>
      <c r="W914" s="96">
        <f t="shared" si="176"/>
        <v>1415487.8599999999</v>
      </c>
      <c r="X914" s="88"/>
      <c r="Y914" s="97">
        <f t="shared" si="177"/>
        <v>339235.15</v>
      </c>
      <c r="Z914" s="97">
        <f t="shared" si="178"/>
        <v>339235.15</v>
      </c>
      <c r="AA914" s="97">
        <f t="shared" si="179"/>
        <v>678470.3</v>
      </c>
    </row>
    <row r="915" spans="1:27" s="18" customFormat="1" ht="26.1" customHeight="1" x14ac:dyDescent="0.2">
      <c r="A915" s="85">
        <v>106046</v>
      </c>
      <c r="B915" s="85" t="s">
        <v>1517</v>
      </c>
      <c r="C915" s="85" t="s">
        <v>1518</v>
      </c>
      <c r="D915" s="85" t="s">
        <v>106</v>
      </c>
      <c r="E915" s="85" t="s">
        <v>1166</v>
      </c>
      <c r="F915" s="85" t="s">
        <v>80</v>
      </c>
      <c r="G915" s="85">
        <v>676380</v>
      </c>
      <c r="H915" s="85">
        <v>1437567096</v>
      </c>
      <c r="I915" s="86" t="s">
        <v>67</v>
      </c>
      <c r="J915" s="85">
        <v>1026211</v>
      </c>
      <c r="K915" s="86" t="s">
        <v>68</v>
      </c>
      <c r="L915" s="86" t="s">
        <v>69</v>
      </c>
      <c r="M915" s="87">
        <v>18245</v>
      </c>
      <c r="N915" s="87">
        <v>26463</v>
      </c>
      <c r="O915" s="102">
        <f t="shared" si="180"/>
        <v>0.68945319880587996</v>
      </c>
      <c r="P915" s="91">
        <f t="shared" si="169"/>
        <v>18245</v>
      </c>
      <c r="Q915" s="92">
        <f t="shared" si="170"/>
        <v>0</v>
      </c>
      <c r="R915" s="93">
        <f t="shared" si="171"/>
        <v>1.058032491561191E-3</v>
      </c>
      <c r="S915" s="94">
        <f t="shared" si="172"/>
        <v>0</v>
      </c>
      <c r="T915" s="95">
        <f t="shared" si="173"/>
        <v>172973.92</v>
      </c>
      <c r="U915" s="95">
        <f t="shared" si="174"/>
        <v>259460.88</v>
      </c>
      <c r="V915" s="95">
        <f t="shared" si="175"/>
        <v>0</v>
      </c>
      <c r="W915" s="96">
        <f t="shared" si="176"/>
        <v>432434.80000000005</v>
      </c>
      <c r="X915" s="88"/>
      <c r="Y915" s="97">
        <f t="shared" si="177"/>
        <v>0</v>
      </c>
      <c r="Z915" s="97">
        <f t="shared" si="178"/>
        <v>0</v>
      </c>
      <c r="AA915" s="97">
        <f t="shared" si="179"/>
        <v>0</v>
      </c>
    </row>
    <row r="916" spans="1:27" s="18" customFormat="1" ht="26.1" customHeight="1" x14ac:dyDescent="0.2">
      <c r="A916" s="85">
        <v>106050</v>
      </c>
      <c r="B916" s="85" t="s">
        <v>1519</v>
      </c>
      <c r="C916" s="85" t="s">
        <v>146</v>
      </c>
      <c r="D916" s="85" t="s">
        <v>65</v>
      </c>
      <c r="E916" s="85" t="s">
        <v>125</v>
      </c>
      <c r="F916" s="85" t="s">
        <v>80</v>
      </c>
      <c r="G916" s="85">
        <v>676376</v>
      </c>
      <c r="H916" s="85">
        <v>1215342316</v>
      </c>
      <c r="I916" s="86" t="s">
        <v>67</v>
      </c>
      <c r="J916" s="85">
        <v>1026076</v>
      </c>
      <c r="K916" s="86" t="s">
        <v>72</v>
      </c>
      <c r="L916" s="86" t="s">
        <v>73</v>
      </c>
      <c r="M916" s="87">
        <v>16426</v>
      </c>
      <c r="N916" s="87">
        <v>28444</v>
      </c>
      <c r="O916" s="102">
        <f t="shared" si="180"/>
        <v>0.57748558571227671</v>
      </c>
      <c r="P916" s="91">
        <f t="shared" si="169"/>
        <v>16426</v>
      </c>
      <c r="Q916" s="92">
        <f t="shared" si="170"/>
        <v>1.2075735505398019E-3</v>
      </c>
      <c r="R916" s="93">
        <f t="shared" si="171"/>
        <v>9.5254818889471769E-4</v>
      </c>
      <c r="S916" s="94">
        <f t="shared" si="172"/>
        <v>574091.32999999996</v>
      </c>
      <c r="T916" s="95">
        <f t="shared" si="173"/>
        <v>155728.67000000001</v>
      </c>
      <c r="U916" s="95">
        <f t="shared" si="174"/>
        <v>233593.01</v>
      </c>
      <c r="V916" s="95">
        <f t="shared" si="175"/>
        <v>212532.94</v>
      </c>
      <c r="W916" s="96">
        <f t="shared" si="176"/>
        <v>1175945.95</v>
      </c>
      <c r="X916" s="88"/>
      <c r="Y916" s="97">
        <f t="shared" si="177"/>
        <v>281826.65000000002</v>
      </c>
      <c r="Z916" s="97">
        <f t="shared" si="178"/>
        <v>281826.65000000002</v>
      </c>
      <c r="AA916" s="97">
        <f t="shared" si="179"/>
        <v>563653.30000000005</v>
      </c>
    </row>
    <row r="917" spans="1:27" s="18" customFormat="1" ht="26.1" customHeight="1" x14ac:dyDescent="0.2">
      <c r="A917" s="85">
        <v>106081</v>
      </c>
      <c r="B917" s="85" t="s">
        <v>1520</v>
      </c>
      <c r="C917" s="85" t="s">
        <v>362</v>
      </c>
      <c r="D917" s="85" t="s">
        <v>65</v>
      </c>
      <c r="E917" s="85" t="s">
        <v>86</v>
      </c>
      <c r="F917" s="85" t="s">
        <v>86</v>
      </c>
      <c r="G917" s="85">
        <v>676378</v>
      </c>
      <c r="H917" s="85">
        <v>1831804707</v>
      </c>
      <c r="I917" s="86" t="s">
        <v>67</v>
      </c>
      <c r="J917" s="85">
        <v>1029298</v>
      </c>
      <c r="K917" s="86" t="s">
        <v>111</v>
      </c>
      <c r="L917" s="86" t="s">
        <v>112</v>
      </c>
      <c r="M917" s="87">
        <v>9526</v>
      </c>
      <c r="N917" s="87">
        <v>28285</v>
      </c>
      <c r="O917" s="102">
        <f t="shared" si="180"/>
        <v>0.33678628248188086</v>
      </c>
      <c r="P917" s="91">
        <f t="shared" si="169"/>
        <v>9526</v>
      </c>
      <c r="Q917" s="92">
        <f t="shared" si="170"/>
        <v>7.0031326205053897E-4</v>
      </c>
      <c r="R917" s="93">
        <f t="shared" si="171"/>
        <v>5.52415320066424E-4</v>
      </c>
      <c r="S917" s="94">
        <f t="shared" si="172"/>
        <v>332935.23</v>
      </c>
      <c r="T917" s="95">
        <f t="shared" si="173"/>
        <v>90312.39</v>
      </c>
      <c r="U917" s="95">
        <f t="shared" si="174"/>
        <v>135468.59</v>
      </c>
      <c r="V917" s="95">
        <f t="shared" si="175"/>
        <v>123255.13</v>
      </c>
      <c r="W917" s="96">
        <f t="shared" si="176"/>
        <v>681971.34</v>
      </c>
      <c r="X917" s="88"/>
      <c r="Y917" s="97">
        <f t="shared" si="177"/>
        <v>163440.93</v>
      </c>
      <c r="Z917" s="97">
        <f t="shared" si="178"/>
        <v>163440.93</v>
      </c>
      <c r="AA917" s="97">
        <f t="shared" si="179"/>
        <v>326881.86</v>
      </c>
    </row>
    <row r="918" spans="1:27" s="18" customFormat="1" ht="26.1" customHeight="1" x14ac:dyDescent="0.2">
      <c r="A918" s="85">
        <v>106083</v>
      </c>
      <c r="B918" s="85" t="s">
        <v>1521</v>
      </c>
      <c r="C918" s="85" t="s">
        <v>71</v>
      </c>
      <c r="D918" s="85" t="s">
        <v>65</v>
      </c>
      <c r="E918" s="85" t="s">
        <v>209</v>
      </c>
      <c r="F918" s="85" t="s">
        <v>66</v>
      </c>
      <c r="G918" s="85">
        <v>676374</v>
      </c>
      <c r="H918" s="85">
        <v>1770984569</v>
      </c>
      <c r="I918" s="86" t="s">
        <v>67</v>
      </c>
      <c r="J918" s="85">
        <v>1026204</v>
      </c>
      <c r="K918" s="86" t="s">
        <v>72</v>
      </c>
      <c r="L918" s="86" t="s">
        <v>73</v>
      </c>
      <c r="M918" s="87">
        <v>19049</v>
      </c>
      <c r="N918" s="87">
        <v>35751</v>
      </c>
      <c r="O918" s="102">
        <f t="shared" si="180"/>
        <v>0.53282425666414923</v>
      </c>
      <c r="P918" s="91">
        <f t="shared" si="169"/>
        <v>19049</v>
      </c>
      <c r="Q918" s="92">
        <f t="shared" si="170"/>
        <v>1.4004059761495609E-3</v>
      </c>
      <c r="R918" s="93">
        <f t="shared" si="171"/>
        <v>1.1046566693203139E-3</v>
      </c>
      <c r="S918" s="94">
        <f t="shared" si="172"/>
        <v>665765.6</v>
      </c>
      <c r="T918" s="95">
        <f t="shared" si="173"/>
        <v>180596.34</v>
      </c>
      <c r="U918" s="95">
        <f t="shared" si="174"/>
        <v>270894.51</v>
      </c>
      <c r="V918" s="95">
        <f t="shared" si="175"/>
        <v>246471.45</v>
      </c>
      <c r="W918" s="96">
        <f t="shared" si="176"/>
        <v>1363727.9</v>
      </c>
      <c r="X918" s="88"/>
      <c r="Y918" s="97">
        <f t="shared" si="177"/>
        <v>326830.39</v>
      </c>
      <c r="Z918" s="97">
        <f t="shared" si="178"/>
        <v>326830.39</v>
      </c>
      <c r="AA918" s="97">
        <f t="shared" si="179"/>
        <v>653660.78</v>
      </c>
    </row>
    <row r="919" spans="1:27" s="18" customFormat="1" ht="26.1" customHeight="1" x14ac:dyDescent="0.2">
      <c r="A919" s="85">
        <v>106098</v>
      </c>
      <c r="B919" s="85" t="s">
        <v>1522</v>
      </c>
      <c r="C919" s="85" t="s">
        <v>71</v>
      </c>
      <c r="D919" s="85" t="s">
        <v>65</v>
      </c>
      <c r="E919" s="85" t="s">
        <v>76</v>
      </c>
      <c r="F919" s="85" t="s">
        <v>76</v>
      </c>
      <c r="G919" s="85">
        <v>676381</v>
      </c>
      <c r="H919" s="85">
        <v>1194198366</v>
      </c>
      <c r="I919" s="86" t="s">
        <v>67</v>
      </c>
      <c r="J919" s="85">
        <v>1027296</v>
      </c>
      <c r="K919" s="86" t="s">
        <v>276</v>
      </c>
      <c r="L919" s="86" t="s">
        <v>73</v>
      </c>
      <c r="M919" s="87">
        <v>6057</v>
      </c>
      <c r="N919" s="87">
        <v>9259</v>
      </c>
      <c r="O919" s="102">
        <f t="shared" si="180"/>
        <v>0.65417431688087269</v>
      </c>
      <c r="P919" s="91">
        <f t="shared" si="169"/>
        <v>18271.115702479339</v>
      </c>
      <c r="Q919" s="92">
        <f t="shared" si="170"/>
        <v>1.3432190467044017E-3</v>
      </c>
      <c r="R919" s="93">
        <f t="shared" si="171"/>
        <v>1.0595469482212671E-3</v>
      </c>
      <c r="S919" s="94">
        <f t="shared" si="172"/>
        <v>638578.42000000004</v>
      </c>
      <c r="T919" s="95">
        <f t="shared" si="173"/>
        <v>173221.52</v>
      </c>
      <c r="U919" s="95">
        <f t="shared" si="174"/>
        <v>259832.27</v>
      </c>
      <c r="V919" s="95">
        <f t="shared" si="175"/>
        <v>236406.55</v>
      </c>
      <c r="W919" s="96">
        <f t="shared" si="176"/>
        <v>1308038.76</v>
      </c>
      <c r="X919" s="88"/>
      <c r="Y919" s="97">
        <f t="shared" si="177"/>
        <v>313483.95</v>
      </c>
      <c r="Z919" s="97">
        <f t="shared" si="178"/>
        <v>313483.95</v>
      </c>
      <c r="AA919" s="97">
        <f t="shared" si="179"/>
        <v>626967.9</v>
      </c>
    </row>
    <row r="920" spans="1:27" s="18" customFormat="1" ht="26.1" customHeight="1" x14ac:dyDescent="0.2">
      <c r="A920" s="85">
        <v>106109</v>
      </c>
      <c r="B920" s="85" t="s">
        <v>1523</v>
      </c>
      <c r="C920" s="85" t="s">
        <v>1524</v>
      </c>
      <c r="D920" s="85" t="s">
        <v>106</v>
      </c>
      <c r="E920" s="85" t="s">
        <v>570</v>
      </c>
      <c r="F920" s="85" t="s">
        <v>570</v>
      </c>
      <c r="G920" s="85">
        <v>676375</v>
      </c>
      <c r="H920" s="85">
        <v>1821586629</v>
      </c>
      <c r="I920" s="86" t="s">
        <v>67</v>
      </c>
      <c r="J920" s="85">
        <v>1029513</v>
      </c>
      <c r="K920" s="86" t="s">
        <v>68</v>
      </c>
      <c r="L920" s="86" t="s">
        <v>69</v>
      </c>
      <c r="M920" s="87">
        <v>26665</v>
      </c>
      <c r="N920" s="87">
        <v>33239</v>
      </c>
      <c r="O920" s="102">
        <f t="shared" si="180"/>
        <v>0.80222028340202778</v>
      </c>
      <c r="P920" s="91">
        <f t="shared" si="169"/>
        <v>26665</v>
      </c>
      <c r="Q920" s="92">
        <f t="shared" si="170"/>
        <v>0</v>
      </c>
      <c r="R920" s="93">
        <f t="shared" si="171"/>
        <v>1.5463105720733988E-3</v>
      </c>
      <c r="S920" s="94">
        <f t="shared" si="172"/>
        <v>0</v>
      </c>
      <c r="T920" s="95">
        <f t="shared" si="173"/>
        <v>252800.75</v>
      </c>
      <c r="U920" s="95">
        <f t="shared" si="174"/>
        <v>379201.12</v>
      </c>
      <c r="V920" s="95">
        <f t="shared" si="175"/>
        <v>0</v>
      </c>
      <c r="W920" s="96">
        <f t="shared" si="176"/>
        <v>632001.87</v>
      </c>
      <c r="X920" s="88"/>
      <c r="Y920" s="97">
        <f t="shared" si="177"/>
        <v>0</v>
      </c>
      <c r="Z920" s="97">
        <f t="shared" si="178"/>
        <v>0</v>
      </c>
      <c r="AA920" s="97">
        <f t="shared" si="179"/>
        <v>0</v>
      </c>
    </row>
    <row r="921" spans="1:27" s="18" customFormat="1" ht="26.1" customHeight="1" x14ac:dyDescent="0.2">
      <c r="A921" s="85">
        <v>106146</v>
      </c>
      <c r="B921" s="85" t="s">
        <v>1525</v>
      </c>
      <c r="C921" s="85" t="s">
        <v>127</v>
      </c>
      <c r="D921" s="85" t="s">
        <v>65</v>
      </c>
      <c r="E921" s="85" t="s">
        <v>134</v>
      </c>
      <c r="F921" s="85" t="s">
        <v>135</v>
      </c>
      <c r="G921" s="85">
        <v>676382</v>
      </c>
      <c r="H921" s="85">
        <v>1952708620</v>
      </c>
      <c r="I921" s="86" t="s">
        <v>67</v>
      </c>
      <c r="J921" s="85">
        <v>1030454</v>
      </c>
      <c r="K921" s="86" t="s">
        <v>87</v>
      </c>
      <c r="L921" s="86" t="s">
        <v>88</v>
      </c>
      <c r="M921" s="87">
        <v>21197</v>
      </c>
      <c r="N921" s="87">
        <v>31811</v>
      </c>
      <c r="O921" s="102">
        <f t="shared" si="180"/>
        <v>0.66634183144195402</v>
      </c>
      <c r="P921" s="91">
        <f t="shared" si="169"/>
        <v>21197</v>
      </c>
      <c r="Q921" s="92">
        <f t="shared" si="170"/>
        <v>1.5583183094357836E-3</v>
      </c>
      <c r="R921" s="93">
        <f t="shared" si="171"/>
        <v>1.2292197710946872E-3</v>
      </c>
      <c r="S921" s="94">
        <f t="shared" si="172"/>
        <v>740838.55</v>
      </c>
      <c r="T921" s="95">
        <f t="shared" si="173"/>
        <v>200960.72</v>
      </c>
      <c r="U921" s="95">
        <f t="shared" si="174"/>
        <v>301441.07</v>
      </c>
      <c r="V921" s="95">
        <f t="shared" si="175"/>
        <v>274264.02</v>
      </c>
      <c r="W921" s="96">
        <f t="shared" si="176"/>
        <v>1517504.36</v>
      </c>
      <c r="X921" s="88"/>
      <c r="Y921" s="97">
        <f t="shared" si="177"/>
        <v>363684.38</v>
      </c>
      <c r="Z921" s="97">
        <f t="shared" si="178"/>
        <v>363684.38</v>
      </c>
      <c r="AA921" s="97">
        <f t="shared" si="179"/>
        <v>727368.76</v>
      </c>
    </row>
    <row r="922" spans="1:27" s="18" customFormat="1" ht="26.1" customHeight="1" x14ac:dyDescent="0.2">
      <c r="A922" s="85">
        <v>106194</v>
      </c>
      <c r="B922" s="85" t="s">
        <v>1526</v>
      </c>
      <c r="C922" s="85" t="s">
        <v>1527</v>
      </c>
      <c r="D922" s="85" t="s">
        <v>106</v>
      </c>
      <c r="E922" s="85" t="s">
        <v>1031</v>
      </c>
      <c r="F922" s="85" t="s">
        <v>92</v>
      </c>
      <c r="G922" s="85">
        <v>676385</v>
      </c>
      <c r="H922" s="85">
        <v>1871996363</v>
      </c>
      <c r="I922" s="86" t="s">
        <v>67</v>
      </c>
      <c r="J922" s="85">
        <v>1026802</v>
      </c>
      <c r="K922" s="86" t="s">
        <v>68</v>
      </c>
      <c r="L922" s="86" t="s">
        <v>69</v>
      </c>
      <c r="M922" s="87">
        <v>17231</v>
      </c>
      <c r="N922" s="87">
        <v>25638</v>
      </c>
      <c r="O922" s="102">
        <f t="shared" si="180"/>
        <v>0.6720883064201576</v>
      </c>
      <c r="P922" s="91">
        <f t="shared" si="169"/>
        <v>17231</v>
      </c>
      <c r="Q922" s="92">
        <f t="shared" si="170"/>
        <v>0</v>
      </c>
      <c r="R922" s="93">
        <f t="shared" si="171"/>
        <v>9.9923035692468538E-4</v>
      </c>
      <c r="S922" s="94">
        <f t="shared" si="172"/>
        <v>0</v>
      </c>
      <c r="T922" s="95">
        <f t="shared" si="173"/>
        <v>163360.57</v>
      </c>
      <c r="U922" s="95">
        <f t="shared" si="174"/>
        <v>245040.86</v>
      </c>
      <c r="V922" s="95">
        <f t="shared" si="175"/>
        <v>0</v>
      </c>
      <c r="W922" s="96">
        <f t="shared" si="176"/>
        <v>408401.43</v>
      </c>
      <c r="X922" s="88"/>
      <c r="Y922" s="97">
        <f t="shared" si="177"/>
        <v>0</v>
      </c>
      <c r="Z922" s="97">
        <f t="shared" si="178"/>
        <v>0</v>
      </c>
      <c r="AA922" s="97">
        <f t="shared" si="179"/>
        <v>0</v>
      </c>
    </row>
    <row r="923" spans="1:27" s="18" customFormat="1" ht="26.1" customHeight="1" x14ac:dyDescent="0.2">
      <c r="A923" s="85">
        <v>106222</v>
      </c>
      <c r="B923" s="85" t="s">
        <v>1528</v>
      </c>
      <c r="C923" s="85" t="s">
        <v>137</v>
      </c>
      <c r="D923" s="85" t="s">
        <v>65</v>
      </c>
      <c r="E923" s="85" t="s">
        <v>138</v>
      </c>
      <c r="F923" s="85" t="s">
        <v>86</v>
      </c>
      <c r="G923" s="85">
        <v>676392</v>
      </c>
      <c r="H923" s="85">
        <v>4747982107</v>
      </c>
      <c r="I923" s="86" t="s">
        <v>67</v>
      </c>
      <c r="J923" s="85">
        <v>1030468</v>
      </c>
      <c r="K923" s="86" t="s">
        <v>87</v>
      </c>
      <c r="L923" s="86" t="s">
        <v>88</v>
      </c>
      <c r="M923" s="87">
        <v>16592</v>
      </c>
      <c r="N923" s="87">
        <v>34834</v>
      </c>
      <c r="O923" s="102">
        <f t="shared" si="180"/>
        <v>0.47631624275133488</v>
      </c>
      <c r="P923" s="91">
        <f t="shared" si="169"/>
        <v>16592</v>
      </c>
      <c r="Q923" s="92">
        <f t="shared" si="170"/>
        <v>1.2197772038570799E-3</v>
      </c>
      <c r="R923" s="93">
        <f t="shared" si="171"/>
        <v>9.6217457385493459E-4</v>
      </c>
      <c r="S923" s="94">
        <f t="shared" si="172"/>
        <v>579893.06000000006</v>
      </c>
      <c r="T923" s="95">
        <f t="shared" si="173"/>
        <v>157302.46</v>
      </c>
      <c r="U923" s="95">
        <f t="shared" si="174"/>
        <v>235953.69</v>
      </c>
      <c r="V923" s="95">
        <f t="shared" si="175"/>
        <v>214680.79</v>
      </c>
      <c r="W923" s="96">
        <f t="shared" si="176"/>
        <v>1187830</v>
      </c>
      <c r="X923" s="88"/>
      <c r="Y923" s="97">
        <f t="shared" si="177"/>
        <v>284674.78000000003</v>
      </c>
      <c r="Z923" s="97">
        <f t="shared" si="178"/>
        <v>284674.78000000003</v>
      </c>
      <c r="AA923" s="97">
        <f t="shared" si="179"/>
        <v>569349.56000000006</v>
      </c>
    </row>
    <row r="924" spans="1:27" s="18" customFormat="1" ht="26.1" customHeight="1" x14ac:dyDescent="0.2">
      <c r="A924" s="85">
        <v>106267</v>
      </c>
      <c r="B924" s="85" t="s">
        <v>1529</v>
      </c>
      <c r="C924" s="85" t="s">
        <v>85</v>
      </c>
      <c r="D924" s="85" t="s">
        <v>65</v>
      </c>
      <c r="E924" s="85" t="s">
        <v>182</v>
      </c>
      <c r="F924" s="85" t="s">
        <v>182</v>
      </c>
      <c r="G924" s="85">
        <v>676391</v>
      </c>
      <c r="H924" s="85">
        <v>1932596343</v>
      </c>
      <c r="I924" s="86" t="s">
        <v>67</v>
      </c>
      <c r="J924" s="85">
        <v>1027469</v>
      </c>
      <c r="K924" s="86" t="s">
        <v>87</v>
      </c>
      <c r="L924" s="86" t="s">
        <v>88</v>
      </c>
      <c r="M924" s="87">
        <v>23857</v>
      </c>
      <c r="N924" s="87">
        <v>38802</v>
      </c>
      <c r="O924" s="102">
        <f t="shared" si="180"/>
        <v>0.61483944126591417</v>
      </c>
      <c r="P924" s="91">
        <f t="shared" si="169"/>
        <v>23857</v>
      </c>
      <c r="Q924" s="92">
        <f t="shared" si="170"/>
        <v>1.7538708264475864E-3</v>
      </c>
      <c r="R924" s="93">
        <f t="shared" si="171"/>
        <v>1.3834738915415366E-3</v>
      </c>
      <c r="S924" s="94">
        <f t="shared" si="172"/>
        <v>833805.98</v>
      </c>
      <c r="T924" s="95">
        <f t="shared" si="173"/>
        <v>226179.17</v>
      </c>
      <c r="U924" s="95">
        <f t="shared" si="174"/>
        <v>339268.75</v>
      </c>
      <c r="V924" s="95">
        <f t="shared" si="175"/>
        <v>308681.27</v>
      </c>
      <c r="W924" s="96">
        <f t="shared" si="176"/>
        <v>1707935.17</v>
      </c>
      <c r="X924" s="88"/>
      <c r="Y924" s="97">
        <f t="shared" si="177"/>
        <v>409322.93</v>
      </c>
      <c r="Z924" s="97">
        <f t="shared" si="178"/>
        <v>409322.93</v>
      </c>
      <c r="AA924" s="97">
        <f t="shared" si="179"/>
        <v>818645.86</v>
      </c>
    </row>
    <row r="925" spans="1:27" s="18" customFormat="1" ht="26.1" customHeight="1" x14ac:dyDescent="0.2">
      <c r="A925" s="85">
        <v>106281</v>
      </c>
      <c r="B925" s="85" t="s">
        <v>1530</v>
      </c>
      <c r="C925" s="85" t="s">
        <v>1531</v>
      </c>
      <c r="D925" s="85" t="s">
        <v>65</v>
      </c>
      <c r="E925" s="85" t="s">
        <v>120</v>
      </c>
      <c r="F925" s="85" t="s">
        <v>92</v>
      </c>
      <c r="G925" s="85">
        <v>455622</v>
      </c>
      <c r="H925" s="85">
        <v>1780633396</v>
      </c>
      <c r="I925" s="86" t="s">
        <v>67</v>
      </c>
      <c r="J925" s="85">
        <v>1026925</v>
      </c>
      <c r="K925" s="86" t="s">
        <v>72</v>
      </c>
      <c r="L925" s="86" t="s">
        <v>73</v>
      </c>
      <c r="M925" s="87">
        <v>23173</v>
      </c>
      <c r="N925" s="87">
        <v>38160</v>
      </c>
      <c r="O925" s="102">
        <f t="shared" si="180"/>
        <v>0.60725890985324948</v>
      </c>
      <c r="P925" s="91">
        <f t="shared" si="169"/>
        <v>23173</v>
      </c>
      <c r="Q925" s="92">
        <f t="shared" si="170"/>
        <v>1.7035858935016944E-3</v>
      </c>
      <c r="R925" s="93">
        <f t="shared" si="171"/>
        <v>1.3438085462837753E-3</v>
      </c>
      <c r="S925" s="94">
        <f t="shared" si="172"/>
        <v>809900.07</v>
      </c>
      <c r="T925" s="95">
        <f t="shared" si="173"/>
        <v>219694.42</v>
      </c>
      <c r="U925" s="95">
        <f t="shared" si="174"/>
        <v>329541.63</v>
      </c>
      <c r="V925" s="95">
        <f t="shared" si="175"/>
        <v>299831.12</v>
      </c>
      <c r="W925" s="96">
        <f t="shared" si="176"/>
        <v>1658967.2400000002</v>
      </c>
      <c r="X925" s="88"/>
      <c r="Y925" s="97">
        <f t="shared" si="177"/>
        <v>397587.31</v>
      </c>
      <c r="Z925" s="97">
        <f t="shared" si="178"/>
        <v>397587.31</v>
      </c>
      <c r="AA925" s="97">
        <f t="shared" si="179"/>
        <v>795174.62</v>
      </c>
    </row>
    <row r="926" spans="1:27" s="18" customFormat="1" ht="26.1" customHeight="1" x14ac:dyDescent="0.2">
      <c r="A926" s="85">
        <v>106305</v>
      </c>
      <c r="B926" s="85" t="s">
        <v>1532</v>
      </c>
      <c r="C926" s="85" t="s">
        <v>64</v>
      </c>
      <c r="D926" s="85" t="s">
        <v>65</v>
      </c>
      <c r="E926" s="85" t="s">
        <v>420</v>
      </c>
      <c r="F926" s="85" t="s">
        <v>66</v>
      </c>
      <c r="G926" s="85">
        <v>676390</v>
      </c>
      <c r="H926" s="85">
        <v>7513686489</v>
      </c>
      <c r="I926" s="86" t="s">
        <v>67</v>
      </c>
      <c r="J926" s="85">
        <v>1026065</v>
      </c>
      <c r="K926" s="86" t="s">
        <v>68</v>
      </c>
      <c r="L926" s="86" t="s">
        <v>69</v>
      </c>
      <c r="M926" s="87">
        <v>7516</v>
      </c>
      <c r="N926" s="87">
        <v>13804</v>
      </c>
      <c r="O926" s="102">
        <f t="shared" si="180"/>
        <v>0.54447986090988121</v>
      </c>
      <c r="P926" s="91">
        <f t="shared" si="169"/>
        <v>7516</v>
      </c>
      <c r="Q926" s="92">
        <f t="shared" si="170"/>
        <v>5.5254613453410153E-4</v>
      </c>
      <c r="R926" s="93">
        <f t="shared" si="171"/>
        <v>4.3585487566861672E-4</v>
      </c>
      <c r="S926" s="94">
        <f t="shared" si="172"/>
        <v>262685.40999999997</v>
      </c>
      <c r="T926" s="95">
        <f t="shared" si="173"/>
        <v>71256.34</v>
      </c>
      <c r="U926" s="95">
        <f t="shared" si="174"/>
        <v>106884.52</v>
      </c>
      <c r="V926" s="95">
        <f t="shared" si="175"/>
        <v>97248.12</v>
      </c>
      <c r="W926" s="96">
        <f t="shared" si="176"/>
        <v>538074.39</v>
      </c>
      <c r="X926" s="88"/>
      <c r="Y926" s="97">
        <f t="shared" si="177"/>
        <v>128954.65</v>
      </c>
      <c r="Z926" s="97">
        <f t="shared" si="178"/>
        <v>128954.65</v>
      </c>
      <c r="AA926" s="97">
        <f t="shared" si="179"/>
        <v>257909.3</v>
      </c>
    </row>
    <row r="927" spans="1:27" s="18" customFormat="1" ht="26.1" customHeight="1" x14ac:dyDescent="0.2">
      <c r="A927" s="85">
        <v>106362</v>
      </c>
      <c r="B927" s="85" t="s">
        <v>1533</v>
      </c>
      <c r="C927" s="85" t="s">
        <v>334</v>
      </c>
      <c r="D927" s="85" t="s">
        <v>65</v>
      </c>
      <c r="E927" s="85" t="s">
        <v>570</v>
      </c>
      <c r="F927" s="85" t="s">
        <v>570</v>
      </c>
      <c r="G927" s="85">
        <v>676393</v>
      </c>
      <c r="H927" s="85">
        <v>1932664372</v>
      </c>
      <c r="I927" s="86" t="s">
        <v>67</v>
      </c>
      <c r="J927" s="85">
        <v>1030252</v>
      </c>
      <c r="K927" s="86" t="s">
        <v>87</v>
      </c>
      <c r="L927" s="86" t="s">
        <v>88</v>
      </c>
      <c r="M927" s="87">
        <v>23558</v>
      </c>
      <c r="N927" s="87">
        <v>31005</v>
      </c>
      <c r="O927" s="102">
        <f t="shared" si="180"/>
        <v>0.75981293339783906</v>
      </c>
      <c r="P927" s="91">
        <f t="shared" si="169"/>
        <v>23557.999999999996</v>
      </c>
      <c r="Q927" s="92">
        <f t="shared" si="170"/>
        <v>1.7318895472797182E-3</v>
      </c>
      <c r="R927" s="93">
        <f t="shared" si="171"/>
        <v>1.3661348005589769E-3</v>
      </c>
      <c r="S927" s="94">
        <f t="shared" si="172"/>
        <v>823355.88</v>
      </c>
      <c r="T927" s="95">
        <f t="shared" si="173"/>
        <v>223344.46</v>
      </c>
      <c r="U927" s="95">
        <f t="shared" si="174"/>
        <v>335016.69</v>
      </c>
      <c r="V927" s="95">
        <f t="shared" si="175"/>
        <v>304812.56</v>
      </c>
      <c r="W927" s="96">
        <f t="shared" si="176"/>
        <v>1686529.59</v>
      </c>
      <c r="X927" s="88"/>
      <c r="Y927" s="97">
        <f t="shared" si="177"/>
        <v>404192.89</v>
      </c>
      <c r="Z927" s="97">
        <f t="shared" si="178"/>
        <v>404192.89</v>
      </c>
      <c r="AA927" s="97">
        <f t="shared" si="179"/>
        <v>808385.78</v>
      </c>
    </row>
    <row r="928" spans="1:27" s="18" customFormat="1" ht="26.1" customHeight="1" x14ac:dyDescent="0.2">
      <c r="A928" s="85">
        <v>106495</v>
      </c>
      <c r="B928" s="85" t="s">
        <v>1534</v>
      </c>
      <c r="C928" s="85" t="s">
        <v>215</v>
      </c>
      <c r="D928" s="85" t="s">
        <v>65</v>
      </c>
      <c r="E928" s="85" t="s">
        <v>103</v>
      </c>
      <c r="F928" s="85" t="s">
        <v>103</v>
      </c>
      <c r="G928" s="85">
        <v>676408</v>
      </c>
      <c r="H928" s="85">
        <v>4733134473</v>
      </c>
      <c r="I928" s="86" t="s">
        <v>67</v>
      </c>
      <c r="J928" s="85">
        <v>1027384</v>
      </c>
      <c r="K928" s="86" t="s">
        <v>72</v>
      </c>
      <c r="L928" s="86" t="s">
        <v>73</v>
      </c>
      <c r="M928" s="87">
        <v>8211</v>
      </c>
      <c r="N928" s="87">
        <v>15543</v>
      </c>
      <c r="O928" s="102">
        <f t="shared" si="180"/>
        <v>0.52827639451843278</v>
      </c>
      <c r="P928" s="91">
        <f t="shared" si="169"/>
        <v>8211</v>
      </c>
      <c r="Q928" s="92">
        <f t="shared" si="170"/>
        <v>6.0363974330222294E-4</v>
      </c>
      <c r="R928" s="93">
        <f t="shared" si="171"/>
        <v>4.7615811390566947E-4</v>
      </c>
      <c r="S928" s="94">
        <f t="shared" si="172"/>
        <v>286975.77</v>
      </c>
      <c r="T928" s="95">
        <f t="shared" si="173"/>
        <v>77845.38</v>
      </c>
      <c r="U928" s="95">
        <f t="shared" si="174"/>
        <v>116768.06</v>
      </c>
      <c r="V928" s="95">
        <f t="shared" si="175"/>
        <v>106240.59</v>
      </c>
      <c r="W928" s="96">
        <f t="shared" si="176"/>
        <v>587829.80000000005</v>
      </c>
      <c r="X928" s="88"/>
      <c r="Y928" s="97">
        <f t="shared" si="177"/>
        <v>140879.01</v>
      </c>
      <c r="Z928" s="97">
        <f t="shared" si="178"/>
        <v>140879.01</v>
      </c>
      <c r="AA928" s="97">
        <f t="shared" si="179"/>
        <v>281758.02</v>
      </c>
    </row>
    <row r="929" spans="1:27" s="18" customFormat="1" ht="26.1" customHeight="1" x14ac:dyDescent="0.2">
      <c r="A929" s="85">
        <v>106540</v>
      </c>
      <c r="B929" s="85" t="s">
        <v>1535</v>
      </c>
      <c r="C929" s="85" t="s">
        <v>109</v>
      </c>
      <c r="D929" s="85" t="s">
        <v>65</v>
      </c>
      <c r="E929" s="85" t="s">
        <v>503</v>
      </c>
      <c r="F929" s="85" t="s">
        <v>195</v>
      </c>
      <c r="G929" s="85">
        <v>676398</v>
      </c>
      <c r="H929" s="85">
        <v>1982192001</v>
      </c>
      <c r="I929" s="86" t="s">
        <v>67</v>
      </c>
      <c r="J929" s="85">
        <v>1030246</v>
      </c>
      <c r="K929" s="86" t="s">
        <v>111</v>
      </c>
      <c r="L929" s="86" t="s">
        <v>112</v>
      </c>
      <c r="M929" s="87">
        <v>25402</v>
      </c>
      <c r="N929" s="87">
        <v>38677</v>
      </c>
      <c r="O929" s="102">
        <f t="shared" si="180"/>
        <v>0.65677275900405929</v>
      </c>
      <c r="P929" s="91">
        <f t="shared" si="169"/>
        <v>25402</v>
      </c>
      <c r="Q929" s="92">
        <f t="shared" si="170"/>
        <v>1.867453021478878E-3</v>
      </c>
      <c r="R929" s="93">
        <f t="shared" si="171"/>
        <v>1.4730688599965676E-3</v>
      </c>
      <c r="S929" s="94">
        <f t="shared" si="172"/>
        <v>887803.97</v>
      </c>
      <c r="T929" s="95">
        <f t="shared" si="173"/>
        <v>240826.72</v>
      </c>
      <c r="U929" s="95">
        <f t="shared" si="174"/>
        <v>361240.09</v>
      </c>
      <c r="V929" s="95">
        <f t="shared" si="175"/>
        <v>328671.73</v>
      </c>
      <c r="W929" s="96">
        <f t="shared" si="176"/>
        <v>1818542.51</v>
      </c>
      <c r="X929" s="88"/>
      <c r="Y929" s="97">
        <f t="shared" si="177"/>
        <v>435831.03999999998</v>
      </c>
      <c r="Z929" s="97">
        <f t="shared" si="178"/>
        <v>435831.03999999998</v>
      </c>
      <c r="AA929" s="97">
        <f t="shared" si="179"/>
        <v>871662.07999999996</v>
      </c>
    </row>
    <row r="930" spans="1:27" s="18" customFormat="1" ht="26.1" customHeight="1" x14ac:dyDescent="0.2">
      <c r="A930" s="85">
        <v>106546</v>
      </c>
      <c r="B930" s="85" t="s">
        <v>1536</v>
      </c>
      <c r="C930" s="85" t="s">
        <v>362</v>
      </c>
      <c r="D930" s="85" t="s">
        <v>65</v>
      </c>
      <c r="E930" s="85" t="s">
        <v>86</v>
      </c>
      <c r="F930" s="85" t="s">
        <v>86</v>
      </c>
      <c r="G930" s="85">
        <v>676402</v>
      </c>
      <c r="H930" s="85">
        <v>1043925191</v>
      </c>
      <c r="I930" s="86" t="s">
        <v>67</v>
      </c>
      <c r="J930" s="85">
        <v>1030470</v>
      </c>
      <c r="K930" s="86" t="s">
        <v>111</v>
      </c>
      <c r="L930" s="86" t="s">
        <v>112</v>
      </c>
      <c r="M930" s="87">
        <v>11487</v>
      </c>
      <c r="N930" s="87">
        <v>26868</v>
      </c>
      <c r="O930" s="102">
        <f t="shared" si="180"/>
        <v>0.42753461366681555</v>
      </c>
      <c r="P930" s="91">
        <f t="shared" si="169"/>
        <v>11487</v>
      </c>
      <c r="Q930" s="92">
        <f t="shared" si="170"/>
        <v>8.4447810635886428E-4</v>
      </c>
      <c r="R930" s="93">
        <f t="shared" si="171"/>
        <v>6.6613424119284193E-4</v>
      </c>
      <c r="S930" s="94">
        <f t="shared" si="172"/>
        <v>401472.49</v>
      </c>
      <c r="T930" s="95">
        <f t="shared" si="173"/>
        <v>108903.89</v>
      </c>
      <c r="U930" s="95">
        <f t="shared" si="174"/>
        <v>163355.82999999999</v>
      </c>
      <c r="V930" s="95">
        <f t="shared" si="175"/>
        <v>148628.15</v>
      </c>
      <c r="W930" s="96">
        <f t="shared" si="176"/>
        <v>822360.36</v>
      </c>
      <c r="X930" s="88"/>
      <c r="Y930" s="97">
        <f t="shared" si="177"/>
        <v>197086.5</v>
      </c>
      <c r="Z930" s="97">
        <f t="shared" si="178"/>
        <v>197086.5</v>
      </c>
      <c r="AA930" s="97">
        <f t="shared" si="179"/>
        <v>394173</v>
      </c>
    </row>
    <row r="931" spans="1:27" s="18" customFormat="1" ht="26.1" customHeight="1" x14ac:dyDescent="0.2">
      <c r="A931" s="85">
        <v>106549</v>
      </c>
      <c r="B931" s="85" t="s">
        <v>1537</v>
      </c>
      <c r="C931" s="85" t="s">
        <v>71</v>
      </c>
      <c r="D931" s="85" t="s">
        <v>65</v>
      </c>
      <c r="E931" s="85" t="s">
        <v>1538</v>
      </c>
      <c r="F931" s="85" t="s">
        <v>92</v>
      </c>
      <c r="G931" s="85">
        <v>676399</v>
      </c>
      <c r="H931" s="85">
        <v>1972238947</v>
      </c>
      <c r="I931" s="86" t="s">
        <v>566</v>
      </c>
      <c r="J931" s="85">
        <v>1029795</v>
      </c>
      <c r="K931" s="86">
        <v>43344</v>
      </c>
      <c r="L931" s="86">
        <v>43465</v>
      </c>
      <c r="M931" s="87">
        <v>3772</v>
      </c>
      <c r="N931" s="87">
        <v>6576</v>
      </c>
      <c r="O931" s="102">
        <f t="shared" si="180"/>
        <v>0.57360097323600978</v>
      </c>
      <c r="P931" s="91">
        <f t="shared" si="169"/>
        <v>11378.347107438016</v>
      </c>
      <c r="Q931" s="92">
        <f t="shared" si="170"/>
        <v>8.3649038206521427E-4</v>
      </c>
      <c r="R931" s="93">
        <f t="shared" si="171"/>
        <v>6.5983343052511455E-4</v>
      </c>
      <c r="S931" s="94">
        <f t="shared" si="172"/>
        <v>397675.06</v>
      </c>
      <c r="T931" s="95">
        <f t="shared" si="173"/>
        <v>107873.79</v>
      </c>
      <c r="U931" s="95">
        <f t="shared" si="174"/>
        <v>161810.69</v>
      </c>
      <c r="V931" s="95">
        <f t="shared" si="175"/>
        <v>147222.31</v>
      </c>
      <c r="W931" s="96">
        <f t="shared" si="176"/>
        <v>814581.85000000009</v>
      </c>
      <c r="X931" s="88"/>
      <c r="Y931" s="97">
        <f t="shared" si="177"/>
        <v>195222.3</v>
      </c>
      <c r="Z931" s="97">
        <f t="shared" si="178"/>
        <v>195222.3</v>
      </c>
      <c r="AA931" s="97">
        <f t="shared" si="179"/>
        <v>390444.6</v>
      </c>
    </row>
    <row r="932" spans="1:27" s="18" customFormat="1" ht="26.1" customHeight="1" x14ac:dyDescent="0.2">
      <c r="A932" s="85">
        <v>106566</v>
      </c>
      <c r="B932" s="85" t="s">
        <v>1539</v>
      </c>
      <c r="C932" s="85" t="s">
        <v>90</v>
      </c>
      <c r="D932" s="85" t="s">
        <v>65</v>
      </c>
      <c r="E932" s="85" t="s">
        <v>103</v>
      </c>
      <c r="F932" s="85" t="s">
        <v>103</v>
      </c>
      <c r="G932" s="85">
        <v>676405</v>
      </c>
      <c r="H932" s="85">
        <v>1447610977</v>
      </c>
      <c r="I932" s="86" t="s">
        <v>67</v>
      </c>
      <c r="J932" s="85">
        <v>1030419</v>
      </c>
      <c r="K932" s="86" t="s">
        <v>87</v>
      </c>
      <c r="L932" s="86" t="s">
        <v>88</v>
      </c>
      <c r="M932" s="87">
        <v>18777</v>
      </c>
      <c r="N932" s="87">
        <v>33858</v>
      </c>
      <c r="O932" s="102">
        <f t="shared" si="180"/>
        <v>0.55458089668615984</v>
      </c>
      <c r="P932" s="91">
        <f t="shared" si="169"/>
        <v>18777</v>
      </c>
      <c r="Q932" s="92">
        <f t="shared" si="170"/>
        <v>1.3804096285453464E-3</v>
      </c>
      <c r="R932" s="93">
        <f t="shared" si="171"/>
        <v>1.0888833156505609E-3</v>
      </c>
      <c r="S932" s="94">
        <f t="shared" si="172"/>
        <v>656259.16</v>
      </c>
      <c r="T932" s="95">
        <f t="shared" si="173"/>
        <v>178017.61</v>
      </c>
      <c r="U932" s="95">
        <f t="shared" si="174"/>
        <v>267026.42</v>
      </c>
      <c r="V932" s="95">
        <f t="shared" si="175"/>
        <v>242952.09</v>
      </c>
      <c r="W932" s="96">
        <f t="shared" si="176"/>
        <v>1344255.28</v>
      </c>
      <c r="X932" s="88"/>
      <c r="Y932" s="97">
        <f t="shared" si="177"/>
        <v>322163.59000000003</v>
      </c>
      <c r="Z932" s="97">
        <f t="shared" si="178"/>
        <v>322163.59000000003</v>
      </c>
      <c r="AA932" s="97">
        <f t="shared" si="179"/>
        <v>644327.18000000005</v>
      </c>
    </row>
    <row r="933" spans="1:27" s="18" customFormat="1" ht="26.1" customHeight="1" x14ac:dyDescent="0.2">
      <c r="A933" s="85">
        <v>106614</v>
      </c>
      <c r="B933" s="85" t="s">
        <v>1540</v>
      </c>
      <c r="C933" s="85" t="s">
        <v>1541</v>
      </c>
      <c r="D933" s="85" t="s">
        <v>106</v>
      </c>
      <c r="E933" s="85" t="s">
        <v>66</v>
      </c>
      <c r="F933" s="85" t="s">
        <v>66</v>
      </c>
      <c r="G933" s="85">
        <v>676453</v>
      </c>
      <c r="H933" s="85">
        <v>1134580533</v>
      </c>
      <c r="I933" s="86" t="s">
        <v>67</v>
      </c>
      <c r="J933" s="85">
        <v>1029824</v>
      </c>
      <c r="K933" s="86" t="s">
        <v>72</v>
      </c>
      <c r="L933" s="86" t="s">
        <v>73</v>
      </c>
      <c r="M933" s="87">
        <v>10772</v>
      </c>
      <c r="N933" s="87">
        <v>14790</v>
      </c>
      <c r="O933" s="102">
        <f t="shared" si="180"/>
        <v>0.72832995267072342</v>
      </c>
      <c r="P933" s="91">
        <f t="shared" si="169"/>
        <v>10772</v>
      </c>
      <c r="Q933" s="92">
        <f t="shared" si="170"/>
        <v>0</v>
      </c>
      <c r="R933" s="93">
        <f t="shared" si="171"/>
        <v>6.2467119753889554E-4</v>
      </c>
      <c r="S933" s="94">
        <f t="shared" si="172"/>
        <v>0</v>
      </c>
      <c r="T933" s="95">
        <f t="shared" si="173"/>
        <v>102125.25</v>
      </c>
      <c r="U933" s="95">
        <f t="shared" si="174"/>
        <v>153187.87</v>
      </c>
      <c r="V933" s="95">
        <f t="shared" si="175"/>
        <v>0</v>
      </c>
      <c r="W933" s="96">
        <f t="shared" si="176"/>
        <v>255313.12</v>
      </c>
      <c r="X933" s="88"/>
      <c r="Y933" s="97">
        <f t="shared" si="177"/>
        <v>0</v>
      </c>
      <c r="Z933" s="97">
        <f t="shared" si="178"/>
        <v>0</v>
      </c>
      <c r="AA933" s="97">
        <f t="shared" si="179"/>
        <v>0</v>
      </c>
    </row>
    <row r="934" spans="1:27" ht="26.1" customHeight="1" x14ac:dyDescent="0.2">
      <c r="A934" s="85">
        <v>106631</v>
      </c>
      <c r="B934" s="85" t="s">
        <v>1542</v>
      </c>
      <c r="C934" s="85" t="s">
        <v>989</v>
      </c>
      <c r="D934" s="85" t="s">
        <v>65</v>
      </c>
      <c r="E934" s="85" t="s">
        <v>86</v>
      </c>
      <c r="F934" s="85" t="s">
        <v>86</v>
      </c>
      <c r="G934" s="85">
        <v>676425</v>
      </c>
      <c r="H934" s="85">
        <v>1801500038</v>
      </c>
      <c r="I934" s="86" t="s">
        <v>67</v>
      </c>
      <c r="J934" s="85">
        <v>1028208</v>
      </c>
      <c r="K934" s="86" t="s">
        <v>72</v>
      </c>
      <c r="L934" s="86" t="s">
        <v>73</v>
      </c>
      <c r="M934" s="87">
        <v>21182</v>
      </c>
      <c r="N934" s="87">
        <v>47068</v>
      </c>
      <c r="O934" s="102">
        <f t="shared" si="180"/>
        <v>0.45002974419988101</v>
      </c>
      <c r="P934" s="91">
        <f t="shared" si="169"/>
        <v>21182</v>
      </c>
      <c r="Q934" s="92">
        <f t="shared" si="170"/>
        <v>1.5572155696781983E-3</v>
      </c>
      <c r="R934" s="93">
        <f t="shared" si="171"/>
        <v>1.2283499170320168E-3</v>
      </c>
      <c r="S934" s="94">
        <f t="shared" si="172"/>
        <v>740314.3</v>
      </c>
      <c r="T934" s="95">
        <f t="shared" si="173"/>
        <v>200818.51</v>
      </c>
      <c r="U934" s="95">
        <f t="shared" si="174"/>
        <v>301227.76</v>
      </c>
      <c r="V934" s="95">
        <f t="shared" si="175"/>
        <v>274069.94</v>
      </c>
      <c r="W934" s="96">
        <f t="shared" si="176"/>
        <v>1516430.51</v>
      </c>
      <c r="X934" s="88"/>
      <c r="Y934" s="97">
        <f t="shared" si="177"/>
        <v>363427.02</v>
      </c>
      <c r="Z934" s="97">
        <f t="shared" si="178"/>
        <v>363427.02</v>
      </c>
      <c r="AA934" s="97">
        <f t="shared" si="179"/>
        <v>726854.04</v>
      </c>
    </row>
    <row r="935" spans="1:27" ht="26.1" customHeight="1" x14ac:dyDescent="0.2">
      <c r="A935" s="85">
        <v>106645</v>
      </c>
      <c r="B935" s="85" t="s">
        <v>1543</v>
      </c>
      <c r="C935" s="85" t="s">
        <v>124</v>
      </c>
      <c r="D935" s="85" t="s">
        <v>65</v>
      </c>
      <c r="E935" s="85" t="s">
        <v>209</v>
      </c>
      <c r="F935" s="85" t="s">
        <v>66</v>
      </c>
      <c r="G935" s="85">
        <v>676421</v>
      </c>
      <c r="H935" s="85">
        <v>1407202021</v>
      </c>
      <c r="I935" s="86" t="s">
        <v>67</v>
      </c>
      <c r="J935" s="85">
        <v>1030413</v>
      </c>
      <c r="K935" s="86" t="s">
        <v>111</v>
      </c>
      <c r="L935" s="86" t="s">
        <v>112</v>
      </c>
      <c r="M935" s="87">
        <v>12139</v>
      </c>
      <c r="N935" s="87">
        <v>33099</v>
      </c>
      <c r="O935" s="102">
        <f t="shared" si="180"/>
        <v>0.36674824012810053</v>
      </c>
      <c r="P935" s="91">
        <f t="shared" si="169"/>
        <v>12138.999999999998</v>
      </c>
      <c r="Q935" s="92">
        <f t="shared" si="170"/>
        <v>8.9241052782190755E-4</v>
      </c>
      <c r="R935" s="93">
        <f t="shared" si="171"/>
        <v>7.0394389778357335E-4</v>
      </c>
      <c r="S935" s="94">
        <f t="shared" si="172"/>
        <v>424260</v>
      </c>
      <c r="T935" s="95">
        <f t="shared" si="173"/>
        <v>115085.25</v>
      </c>
      <c r="U935" s="95">
        <f t="shared" si="174"/>
        <v>172627.88</v>
      </c>
      <c r="V935" s="95">
        <f t="shared" si="175"/>
        <v>157064.25</v>
      </c>
      <c r="W935" s="96">
        <f t="shared" si="176"/>
        <v>869037.38</v>
      </c>
      <c r="X935" s="88"/>
      <c r="Y935" s="97">
        <f t="shared" si="177"/>
        <v>208273.09</v>
      </c>
      <c r="Z935" s="97">
        <f t="shared" si="178"/>
        <v>208273.09</v>
      </c>
      <c r="AA935" s="97">
        <f t="shared" si="179"/>
        <v>416546.18</v>
      </c>
    </row>
    <row r="936" spans="1:27" ht="26.1" customHeight="1" x14ac:dyDescent="0.2">
      <c r="A936" s="85">
        <v>106667</v>
      </c>
      <c r="B936" s="85" t="s">
        <v>1544</v>
      </c>
      <c r="C936" s="85" t="s">
        <v>140</v>
      </c>
      <c r="D936" s="85" t="s">
        <v>65</v>
      </c>
      <c r="E936" s="85" t="s">
        <v>141</v>
      </c>
      <c r="F936" s="85" t="s">
        <v>86</v>
      </c>
      <c r="G936" s="85">
        <v>676406</v>
      </c>
      <c r="H936" s="85">
        <v>1578911384</v>
      </c>
      <c r="I936" s="86" t="s">
        <v>67</v>
      </c>
      <c r="J936" s="85">
        <v>1030976</v>
      </c>
      <c r="K936" s="86" t="s">
        <v>93</v>
      </c>
      <c r="L936" s="86" t="s">
        <v>69</v>
      </c>
      <c r="M936" s="87">
        <v>7778</v>
      </c>
      <c r="N936" s="87">
        <v>13789</v>
      </c>
      <c r="O936" s="102">
        <f t="shared" si="180"/>
        <v>0.56407281166146928</v>
      </c>
      <c r="P936" s="91">
        <f t="shared" si="169"/>
        <v>18677.434210526317</v>
      </c>
      <c r="Q936" s="92">
        <f t="shared" si="170"/>
        <v>1.3730899515754795E-3</v>
      </c>
      <c r="R936" s="93">
        <f t="shared" si="171"/>
        <v>1.0831094685521175E-3</v>
      </c>
      <c r="S936" s="94">
        <f t="shared" si="172"/>
        <v>652779.31999999995</v>
      </c>
      <c r="T936" s="95">
        <f t="shared" si="173"/>
        <v>177073.67</v>
      </c>
      <c r="U936" s="95">
        <f t="shared" si="174"/>
        <v>265610.5</v>
      </c>
      <c r="V936" s="95">
        <f t="shared" si="175"/>
        <v>241663.83</v>
      </c>
      <c r="W936" s="96">
        <f t="shared" si="176"/>
        <v>1337127.32</v>
      </c>
      <c r="X936" s="88"/>
      <c r="Y936" s="97">
        <f t="shared" si="177"/>
        <v>320455.3</v>
      </c>
      <c r="Z936" s="97">
        <f t="shared" si="178"/>
        <v>320455.3</v>
      </c>
      <c r="AA936" s="97">
        <f t="shared" si="179"/>
        <v>640910.6</v>
      </c>
    </row>
    <row r="937" spans="1:27" ht="26.1" customHeight="1" x14ac:dyDescent="0.2">
      <c r="A937" s="85">
        <v>106680</v>
      </c>
      <c r="B937" s="85" t="s">
        <v>1545</v>
      </c>
      <c r="C937" s="85" t="s">
        <v>334</v>
      </c>
      <c r="D937" s="85" t="s">
        <v>65</v>
      </c>
      <c r="E937" s="85" t="s">
        <v>120</v>
      </c>
      <c r="F937" s="85" t="s">
        <v>92</v>
      </c>
      <c r="G937" s="85">
        <v>676409</v>
      </c>
      <c r="H937" s="85">
        <v>1134501869</v>
      </c>
      <c r="I937" s="86" t="s">
        <v>67</v>
      </c>
      <c r="J937" s="85">
        <v>1027911</v>
      </c>
      <c r="K937" s="86" t="s">
        <v>68</v>
      </c>
      <c r="L937" s="86" t="s">
        <v>69</v>
      </c>
      <c r="M937" s="87">
        <v>15553</v>
      </c>
      <c r="N937" s="87">
        <v>27554</v>
      </c>
      <c r="O937" s="102">
        <f t="shared" si="180"/>
        <v>0.5644552515061334</v>
      </c>
      <c r="P937" s="91">
        <f t="shared" si="169"/>
        <v>15553</v>
      </c>
      <c r="Q937" s="92">
        <f t="shared" si="170"/>
        <v>1.1433940966483344E-3</v>
      </c>
      <c r="R937" s="93">
        <f t="shared" si="171"/>
        <v>9.0192268244731187E-4</v>
      </c>
      <c r="S937" s="94">
        <f t="shared" si="172"/>
        <v>543579.84</v>
      </c>
      <c r="T937" s="95">
        <f t="shared" si="173"/>
        <v>147452.09</v>
      </c>
      <c r="U937" s="95">
        <f t="shared" si="174"/>
        <v>221178.14</v>
      </c>
      <c r="V937" s="95">
        <f t="shared" si="175"/>
        <v>201237.36</v>
      </c>
      <c r="W937" s="96">
        <f t="shared" si="176"/>
        <v>1113447.43</v>
      </c>
      <c r="X937" s="88"/>
      <c r="Y937" s="97">
        <f t="shared" si="177"/>
        <v>266848.28999999998</v>
      </c>
      <c r="Z937" s="97">
        <f t="shared" si="178"/>
        <v>266848.28999999998</v>
      </c>
      <c r="AA937" s="97">
        <f t="shared" si="179"/>
        <v>533696.57999999996</v>
      </c>
    </row>
    <row r="938" spans="1:27" ht="26.1" customHeight="1" x14ac:dyDescent="0.2">
      <c r="A938" s="85">
        <v>106730</v>
      </c>
      <c r="B938" s="85" t="s">
        <v>1546</v>
      </c>
      <c r="C938" s="85" t="s">
        <v>109</v>
      </c>
      <c r="D938" s="85" t="s">
        <v>65</v>
      </c>
      <c r="E938" s="85" t="s">
        <v>195</v>
      </c>
      <c r="F938" s="85" t="s">
        <v>195</v>
      </c>
      <c r="G938" s="85">
        <v>676414</v>
      </c>
      <c r="H938" s="85">
        <v>1801351614</v>
      </c>
      <c r="I938" s="86" t="s">
        <v>67</v>
      </c>
      <c r="J938" s="85">
        <v>1030409</v>
      </c>
      <c r="K938" s="86" t="s">
        <v>111</v>
      </c>
      <c r="L938" s="86" t="s">
        <v>112</v>
      </c>
      <c r="M938" s="87">
        <v>22989</v>
      </c>
      <c r="N938" s="87">
        <v>32550</v>
      </c>
      <c r="O938" s="102">
        <f t="shared" si="180"/>
        <v>0.7062672811059908</v>
      </c>
      <c r="P938" s="91">
        <f t="shared" si="169"/>
        <v>22989</v>
      </c>
      <c r="Q938" s="92">
        <f t="shared" si="170"/>
        <v>1.690058952475314E-3</v>
      </c>
      <c r="R938" s="93">
        <f t="shared" si="171"/>
        <v>1.3331383364483542E-3</v>
      </c>
      <c r="S938" s="94">
        <f t="shared" si="172"/>
        <v>803469.24</v>
      </c>
      <c r="T938" s="95">
        <f t="shared" si="173"/>
        <v>217949.99</v>
      </c>
      <c r="U938" s="95">
        <f t="shared" si="174"/>
        <v>326924.98</v>
      </c>
      <c r="V938" s="95">
        <f t="shared" si="175"/>
        <v>297450.38</v>
      </c>
      <c r="W938" s="96">
        <f t="shared" si="176"/>
        <v>1645794.5899999999</v>
      </c>
      <c r="X938" s="88"/>
      <c r="Y938" s="97">
        <f t="shared" si="177"/>
        <v>394430.35</v>
      </c>
      <c r="Z938" s="97">
        <f t="shared" si="178"/>
        <v>394430.35</v>
      </c>
      <c r="AA938" s="97">
        <f t="shared" si="179"/>
        <v>788860.7</v>
      </c>
    </row>
    <row r="939" spans="1:27" ht="26.1" customHeight="1" x14ac:dyDescent="0.2">
      <c r="A939" s="85">
        <v>106741</v>
      </c>
      <c r="B939" s="85" t="s">
        <v>1547</v>
      </c>
      <c r="C939" s="85" t="s">
        <v>124</v>
      </c>
      <c r="D939" s="85" t="s">
        <v>65</v>
      </c>
      <c r="E939" s="85" t="s">
        <v>103</v>
      </c>
      <c r="F939" s="85" t="s">
        <v>103</v>
      </c>
      <c r="G939" s="85">
        <v>676426</v>
      </c>
      <c r="H939" s="85">
        <v>1669929642</v>
      </c>
      <c r="I939" s="86" t="s">
        <v>67</v>
      </c>
      <c r="J939" s="85">
        <v>1030357</v>
      </c>
      <c r="K939" s="86" t="s">
        <v>111</v>
      </c>
      <c r="L939" s="86" t="s">
        <v>112</v>
      </c>
      <c r="M939" s="87">
        <v>17931</v>
      </c>
      <c r="N939" s="87">
        <v>30685</v>
      </c>
      <c r="O939" s="102">
        <f t="shared" si="180"/>
        <v>0.58435717777415674</v>
      </c>
      <c r="P939" s="91">
        <f t="shared" si="169"/>
        <v>17931</v>
      </c>
      <c r="Q939" s="92">
        <f t="shared" si="170"/>
        <v>1.3182151062175326E-3</v>
      </c>
      <c r="R939" s="93">
        <f t="shared" si="171"/>
        <v>1.0398235465159614E-3</v>
      </c>
      <c r="S939" s="94">
        <f t="shared" si="172"/>
        <v>626691.32999999996</v>
      </c>
      <c r="T939" s="95">
        <f t="shared" si="173"/>
        <v>169997.01</v>
      </c>
      <c r="U939" s="95">
        <f t="shared" si="174"/>
        <v>254995.51</v>
      </c>
      <c r="V939" s="95">
        <f t="shared" si="175"/>
        <v>232005.86</v>
      </c>
      <c r="W939" s="96">
        <f t="shared" si="176"/>
        <v>1283689.71</v>
      </c>
      <c r="X939" s="88"/>
      <c r="Y939" s="97">
        <f t="shared" si="177"/>
        <v>307648.46999999997</v>
      </c>
      <c r="Z939" s="97">
        <f t="shared" si="178"/>
        <v>307648.46999999997</v>
      </c>
      <c r="AA939" s="97">
        <f t="shared" si="179"/>
        <v>615296.93999999994</v>
      </c>
    </row>
    <row r="940" spans="1:27" ht="26.1" customHeight="1" x14ac:dyDescent="0.2">
      <c r="A940" s="85">
        <v>106742</v>
      </c>
      <c r="B940" s="85" t="s">
        <v>1548</v>
      </c>
      <c r="C940" s="85" t="s">
        <v>124</v>
      </c>
      <c r="D940" s="85" t="s">
        <v>65</v>
      </c>
      <c r="E940" s="85" t="s">
        <v>66</v>
      </c>
      <c r="F940" s="85" t="s">
        <v>66</v>
      </c>
      <c r="G940" s="85">
        <v>676413</v>
      </c>
      <c r="H940" s="85">
        <v>1417309816</v>
      </c>
      <c r="I940" s="86" t="s">
        <v>67</v>
      </c>
      <c r="J940" s="85">
        <v>1030354</v>
      </c>
      <c r="K940" s="86" t="s">
        <v>111</v>
      </c>
      <c r="L940" s="86" t="s">
        <v>112</v>
      </c>
      <c r="M940" s="87">
        <v>22895</v>
      </c>
      <c r="N940" s="87">
        <v>35843</v>
      </c>
      <c r="O940" s="102">
        <f t="shared" si="180"/>
        <v>0.63875791646904556</v>
      </c>
      <c r="P940" s="91">
        <f t="shared" si="169"/>
        <v>22895</v>
      </c>
      <c r="Q940" s="92">
        <f t="shared" si="170"/>
        <v>1.6831484499944458E-3</v>
      </c>
      <c r="R940" s="93">
        <f t="shared" si="171"/>
        <v>1.3276872509889542E-3</v>
      </c>
      <c r="S940" s="94">
        <f t="shared" si="172"/>
        <v>800183.92</v>
      </c>
      <c r="T940" s="95">
        <f t="shared" si="173"/>
        <v>217058.81</v>
      </c>
      <c r="U940" s="95">
        <f t="shared" si="174"/>
        <v>325588.21000000002</v>
      </c>
      <c r="V940" s="95">
        <f t="shared" si="175"/>
        <v>296234.13</v>
      </c>
      <c r="W940" s="96">
        <f t="shared" si="176"/>
        <v>1639065.0699999998</v>
      </c>
      <c r="X940" s="88"/>
      <c r="Y940" s="97">
        <f t="shared" si="177"/>
        <v>392817.56</v>
      </c>
      <c r="Z940" s="97">
        <f t="shared" si="178"/>
        <v>392817.56</v>
      </c>
      <c r="AA940" s="97">
        <f t="shared" si="179"/>
        <v>785635.12</v>
      </c>
    </row>
    <row r="941" spans="1:27" ht="26.1" customHeight="1" x14ac:dyDescent="0.2">
      <c r="A941" s="85">
        <v>106743</v>
      </c>
      <c r="B941" s="85" t="s">
        <v>1549</v>
      </c>
      <c r="C941" s="85" t="s">
        <v>71</v>
      </c>
      <c r="D941" s="85" t="s">
        <v>65</v>
      </c>
      <c r="E941" s="85" t="s">
        <v>878</v>
      </c>
      <c r="F941" s="85" t="s">
        <v>195</v>
      </c>
      <c r="G941" s="85">
        <v>676419</v>
      </c>
      <c r="H941" s="85">
        <v>1609501667</v>
      </c>
      <c r="I941" s="86" t="s">
        <v>566</v>
      </c>
      <c r="J941" s="85">
        <v>1028528</v>
      </c>
      <c r="K941" s="86" t="s">
        <v>68</v>
      </c>
      <c r="L941" s="86" t="s">
        <v>69</v>
      </c>
      <c r="M941" s="87">
        <v>13235</v>
      </c>
      <c r="N941" s="87">
        <v>22170</v>
      </c>
      <c r="O941" s="102">
        <f t="shared" si="180"/>
        <v>0.59697789806044199</v>
      </c>
      <c r="P941" s="91">
        <f t="shared" si="169"/>
        <v>13235</v>
      </c>
      <c r="Q941" s="92">
        <f t="shared" si="170"/>
        <v>9.7298404610947754E-4</v>
      </c>
      <c r="R941" s="93">
        <f t="shared" si="171"/>
        <v>7.6750123462934305E-4</v>
      </c>
      <c r="S941" s="94">
        <f t="shared" si="172"/>
        <v>462565.37</v>
      </c>
      <c r="T941" s="95">
        <f t="shared" si="173"/>
        <v>125476.01</v>
      </c>
      <c r="U941" s="95">
        <f t="shared" si="174"/>
        <v>188214.02</v>
      </c>
      <c r="V941" s="95">
        <f t="shared" si="175"/>
        <v>171245.19</v>
      </c>
      <c r="W941" s="96">
        <f t="shared" si="176"/>
        <v>947500.59000000008</v>
      </c>
      <c r="X941" s="88"/>
      <c r="Y941" s="97">
        <f t="shared" si="177"/>
        <v>227077.55</v>
      </c>
      <c r="Z941" s="97">
        <f t="shared" si="178"/>
        <v>227077.55</v>
      </c>
      <c r="AA941" s="97">
        <f t="shared" si="179"/>
        <v>454155.1</v>
      </c>
    </row>
    <row r="942" spans="1:27" ht="26.1" customHeight="1" x14ac:dyDescent="0.2">
      <c r="A942" s="85">
        <v>106765</v>
      </c>
      <c r="B942" s="85" t="s">
        <v>1550</v>
      </c>
      <c r="C942" s="85" t="s">
        <v>71</v>
      </c>
      <c r="D942" s="85" t="s">
        <v>65</v>
      </c>
      <c r="E942" s="85" t="s">
        <v>125</v>
      </c>
      <c r="F942" s="85" t="s">
        <v>80</v>
      </c>
      <c r="G942" s="85">
        <v>676416</v>
      </c>
      <c r="H942" s="85">
        <v>1023641024</v>
      </c>
      <c r="I942" s="86" t="s">
        <v>67</v>
      </c>
      <c r="J942" s="85">
        <v>1030918</v>
      </c>
      <c r="K942" s="86" t="s">
        <v>536</v>
      </c>
      <c r="L942" s="86" t="s">
        <v>201</v>
      </c>
      <c r="M942" s="87">
        <v>1525</v>
      </c>
      <c r="N942" s="87">
        <v>2473</v>
      </c>
      <c r="O942" s="102">
        <f t="shared" si="180"/>
        <v>0.61665992721391027</v>
      </c>
      <c r="P942" s="91">
        <f t="shared" si="169"/>
        <v>18554.166666666668</v>
      </c>
      <c r="Q942" s="92">
        <f t="shared" si="170"/>
        <v>1.3640278168132174E-3</v>
      </c>
      <c r="R942" s="93">
        <f t="shared" si="171"/>
        <v>1.075961150297338E-3</v>
      </c>
      <c r="S942" s="94">
        <f t="shared" si="172"/>
        <v>648471.1</v>
      </c>
      <c r="T942" s="95">
        <f t="shared" si="173"/>
        <v>175905.02</v>
      </c>
      <c r="U942" s="95">
        <f t="shared" si="174"/>
        <v>263857.52</v>
      </c>
      <c r="V942" s="95">
        <f t="shared" si="175"/>
        <v>240068.9</v>
      </c>
      <c r="W942" s="96">
        <f t="shared" si="176"/>
        <v>1328302.54</v>
      </c>
      <c r="X942" s="88"/>
      <c r="Y942" s="97">
        <f t="shared" si="177"/>
        <v>318340.36</v>
      </c>
      <c r="Z942" s="97">
        <f t="shared" si="178"/>
        <v>318340.36</v>
      </c>
      <c r="AA942" s="97">
        <f t="shared" si="179"/>
        <v>636680.72</v>
      </c>
    </row>
    <row r="943" spans="1:27" ht="26.1" customHeight="1" x14ac:dyDescent="0.2">
      <c r="A943" s="85">
        <v>106781</v>
      </c>
      <c r="B943" s="85" t="s">
        <v>1551</v>
      </c>
      <c r="C943" s="85" t="s">
        <v>129</v>
      </c>
      <c r="D943" s="85" t="s">
        <v>65</v>
      </c>
      <c r="E943" s="85" t="s">
        <v>66</v>
      </c>
      <c r="F943" s="85" t="s">
        <v>66</v>
      </c>
      <c r="G943" s="85">
        <v>676422</v>
      </c>
      <c r="H943" s="85">
        <v>1447881974</v>
      </c>
      <c r="I943" s="86" t="s">
        <v>81</v>
      </c>
      <c r="J943" s="85">
        <v>1028455</v>
      </c>
      <c r="K943" s="86">
        <v>43831</v>
      </c>
      <c r="L943" s="86">
        <v>43951</v>
      </c>
      <c r="M943" s="87">
        <v>5517</v>
      </c>
      <c r="N943" s="87">
        <v>10323</v>
      </c>
      <c r="O943" s="102">
        <f t="shared" si="180"/>
        <v>0.5344376634699215</v>
      </c>
      <c r="P943" s="91">
        <f t="shared" si="169"/>
        <v>16780.875</v>
      </c>
      <c r="Q943" s="92">
        <f t="shared" si="170"/>
        <v>1.2336625353046755E-3</v>
      </c>
      <c r="R943" s="93">
        <f t="shared" si="171"/>
        <v>9.7312748626072359E-4</v>
      </c>
      <c r="S943" s="94">
        <f t="shared" si="172"/>
        <v>586494.27</v>
      </c>
      <c r="T943" s="95">
        <f t="shared" si="173"/>
        <v>159093.10999999999</v>
      </c>
      <c r="U943" s="95">
        <f t="shared" si="174"/>
        <v>238639.66</v>
      </c>
      <c r="V943" s="95">
        <f t="shared" si="175"/>
        <v>217124.61</v>
      </c>
      <c r="W943" s="96">
        <f t="shared" si="176"/>
        <v>1201351.6499999999</v>
      </c>
      <c r="X943" s="88"/>
      <c r="Y943" s="97">
        <f t="shared" si="177"/>
        <v>287915.37</v>
      </c>
      <c r="Z943" s="97">
        <f t="shared" si="178"/>
        <v>287915.37</v>
      </c>
      <c r="AA943" s="97">
        <f t="shared" si="179"/>
        <v>575830.74</v>
      </c>
    </row>
    <row r="944" spans="1:27" ht="26.1" customHeight="1" x14ac:dyDescent="0.2">
      <c r="A944" s="85">
        <v>106784</v>
      </c>
      <c r="B944" s="85" t="s">
        <v>1552</v>
      </c>
      <c r="C944" s="85" t="s">
        <v>334</v>
      </c>
      <c r="D944" s="85" t="s">
        <v>65</v>
      </c>
      <c r="E944" s="85" t="s">
        <v>76</v>
      </c>
      <c r="F944" s="85" t="s">
        <v>76</v>
      </c>
      <c r="G944" s="85">
        <v>676417</v>
      </c>
      <c r="H944" s="85">
        <v>1467901306</v>
      </c>
      <c r="I944" s="86" t="s">
        <v>67</v>
      </c>
      <c r="J944" s="85">
        <v>1028448</v>
      </c>
      <c r="K944" s="86" t="s">
        <v>68</v>
      </c>
      <c r="L944" s="86" t="s">
        <v>69</v>
      </c>
      <c r="M944" s="87">
        <v>24721</v>
      </c>
      <c r="N944" s="87">
        <v>35625</v>
      </c>
      <c r="O944" s="102">
        <f t="shared" si="180"/>
        <v>0.69392280701754383</v>
      </c>
      <c r="P944" s="91">
        <f t="shared" si="169"/>
        <v>24721</v>
      </c>
      <c r="Q944" s="92">
        <f t="shared" si="170"/>
        <v>1.8173886364845028E-3</v>
      </c>
      <c r="R944" s="93">
        <f t="shared" si="171"/>
        <v>1.4335774855513404E-3</v>
      </c>
      <c r="S944" s="94">
        <f t="shared" si="172"/>
        <v>864002.91</v>
      </c>
      <c r="T944" s="95">
        <f t="shared" si="173"/>
        <v>234370.42</v>
      </c>
      <c r="U944" s="95">
        <f t="shared" si="174"/>
        <v>351555.63</v>
      </c>
      <c r="V944" s="95">
        <f t="shared" si="175"/>
        <v>319860.40000000002</v>
      </c>
      <c r="W944" s="96">
        <f t="shared" si="176"/>
        <v>1769789.3599999999</v>
      </c>
      <c r="X944" s="88"/>
      <c r="Y944" s="97">
        <f t="shared" si="177"/>
        <v>424146.89</v>
      </c>
      <c r="Z944" s="97">
        <f t="shared" si="178"/>
        <v>424146.89</v>
      </c>
      <c r="AA944" s="97">
        <f t="shared" si="179"/>
        <v>848293.78</v>
      </c>
    </row>
    <row r="945" spans="1:27" ht="26.1" customHeight="1" x14ac:dyDescent="0.2">
      <c r="A945" s="85">
        <v>106794</v>
      </c>
      <c r="B945" s="85" t="s">
        <v>1553</v>
      </c>
      <c r="C945" s="85" t="s">
        <v>75</v>
      </c>
      <c r="D945" s="85" t="s">
        <v>65</v>
      </c>
      <c r="E945" s="85" t="s">
        <v>693</v>
      </c>
      <c r="F945" s="85" t="s">
        <v>100</v>
      </c>
      <c r="G945" s="85">
        <v>676439</v>
      </c>
      <c r="H945" s="85">
        <v>1710435383</v>
      </c>
      <c r="I945" s="86" t="s">
        <v>67</v>
      </c>
      <c r="J945" s="85">
        <v>1029301</v>
      </c>
      <c r="K945" s="86" t="s">
        <v>72</v>
      </c>
      <c r="L945" s="86" t="s">
        <v>73</v>
      </c>
      <c r="M945" s="87">
        <v>11683</v>
      </c>
      <c r="N945" s="87">
        <v>17327</v>
      </c>
      <c r="O945" s="102">
        <f t="shared" si="180"/>
        <v>0.67426559704507416</v>
      </c>
      <c r="P945" s="91">
        <f t="shared" si="169"/>
        <v>11683</v>
      </c>
      <c r="Q945" s="92">
        <f t="shared" si="170"/>
        <v>8.5888723919131293E-4</v>
      </c>
      <c r="R945" s="93">
        <f t="shared" si="171"/>
        <v>6.7750033427839927E-4</v>
      </c>
      <c r="S945" s="94">
        <f t="shared" si="172"/>
        <v>408322.72</v>
      </c>
      <c r="T945" s="95">
        <f t="shared" si="173"/>
        <v>110762.09</v>
      </c>
      <c r="U945" s="95">
        <f t="shared" si="174"/>
        <v>166143.14000000001</v>
      </c>
      <c r="V945" s="95">
        <f t="shared" si="175"/>
        <v>151164.15</v>
      </c>
      <c r="W945" s="96">
        <f t="shared" si="176"/>
        <v>836392.1</v>
      </c>
      <c r="X945" s="88"/>
      <c r="Y945" s="97">
        <f t="shared" si="177"/>
        <v>200449.34</v>
      </c>
      <c r="Z945" s="97">
        <f t="shared" si="178"/>
        <v>200449.34</v>
      </c>
      <c r="AA945" s="97">
        <f t="shared" si="179"/>
        <v>400898.68</v>
      </c>
    </row>
    <row r="946" spans="1:27" ht="26.1" customHeight="1" x14ac:dyDescent="0.2">
      <c r="A946" s="85">
        <v>106817</v>
      </c>
      <c r="B946" s="85" t="s">
        <v>1554</v>
      </c>
      <c r="C946" s="85" t="s">
        <v>109</v>
      </c>
      <c r="D946" s="85" t="s">
        <v>65</v>
      </c>
      <c r="E946" s="85" t="s">
        <v>138</v>
      </c>
      <c r="F946" s="85" t="s">
        <v>86</v>
      </c>
      <c r="G946" s="85">
        <v>676418</v>
      </c>
      <c r="H946" s="85">
        <v>1003371097</v>
      </c>
      <c r="I946" s="86" t="s">
        <v>67</v>
      </c>
      <c r="J946" s="85">
        <v>1030492</v>
      </c>
      <c r="K946" s="86" t="s">
        <v>111</v>
      </c>
      <c r="L946" s="86" t="s">
        <v>112</v>
      </c>
      <c r="M946" s="87">
        <v>14599</v>
      </c>
      <c r="N946" s="87">
        <v>30864</v>
      </c>
      <c r="O946" s="102">
        <f t="shared" si="180"/>
        <v>0.47301062726801452</v>
      </c>
      <c r="P946" s="91">
        <f t="shared" si="169"/>
        <v>14598.999999999998</v>
      </c>
      <c r="Q946" s="92">
        <f t="shared" si="170"/>
        <v>1.0732598480659057E-3</v>
      </c>
      <c r="R946" s="93">
        <f t="shared" si="171"/>
        <v>8.4659996406148675E-4</v>
      </c>
      <c r="S946" s="94">
        <f t="shared" si="172"/>
        <v>510237.39</v>
      </c>
      <c r="T946" s="95">
        <f t="shared" si="173"/>
        <v>138407.57999999999</v>
      </c>
      <c r="U946" s="95">
        <f t="shared" si="174"/>
        <v>207611.37</v>
      </c>
      <c r="V946" s="95">
        <f t="shared" si="175"/>
        <v>188893.73</v>
      </c>
      <c r="W946" s="96">
        <f t="shared" si="176"/>
        <v>1045150.07</v>
      </c>
      <c r="X946" s="88"/>
      <c r="Y946" s="97">
        <f t="shared" si="177"/>
        <v>250480.17</v>
      </c>
      <c r="Z946" s="97">
        <f t="shared" si="178"/>
        <v>250480.17</v>
      </c>
      <c r="AA946" s="97">
        <f t="shared" si="179"/>
        <v>500960.34</v>
      </c>
    </row>
    <row r="947" spans="1:27" ht="26.1" customHeight="1" x14ac:dyDescent="0.2">
      <c r="A947" s="85">
        <v>106839</v>
      </c>
      <c r="B947" s="85" t="s">
        <v>1555</v>
      </c>
      <c r="C947" s="85" t="s">
        <v>129</v>
      </c>
      <c r="D947" s="85" t="s">
        <v>65</v>
      </c>
      <c r="E947" s="85" t="s">
        <v>420</v>
      </c>
      <c r="F947" s="85" t="s">
        <v>66</v>
      </c>
      <c r="G947" s="85">
        <v>676429</v>
      </c>
      <c r="H947" s="85">
        <v>1982235412</v>
      </c>
      <c r="I947" s="86" t="s">
        <v>81</v>
      </c>
      <c r="J947" s="85">
        <v>1028955</v>
      </c>
      <c r="K947" s="86">
        <v>43831</v>
      </c>
      <c r="L947" s="86">
        <v>43951</v>
      </c>
      <c r="M947" s="87">
        <v>3598</v>
      </c>
      <c r="N947" s="87">
        <v>7054</v>
      </c>
      <c r="O947" s="102">
        <f t="shared" si="180"/>
        <v>0.51006521122767223</v>
      </c>
      <c r="P947" s="91">
        <f t="shared" si="169"/>
        <v>10943.916666666668</v>
      </c>
      <c r="Q947" s="92">
        <f t="shared" si="170"/>
        <v>8.0455280080228802E-4</v>
      </c>
      <c r="R947" s="93">
        <f t="shared" si="171"/>
        <v>6.346406916016103E-4</v>
      </c>
      <c r="S947" s="94">
        <f t="shared" si="172"/>
        <v>382491.64</v>
      </c>
      <c r="T947" s="95">
        <f t="shared" si="173"/>
        <v>103755.12</v>
      </c>
      <c r="U947" s="95">
        <f t="shared" si="174"/>
        <v>155632.68</v>
      </c>
      <c r="V947" s="95">
        <f t="shared" si="175"/>
        <v>141601.29</v>
      </c>
      <c r="W947" s="96">
        <f t="shared" si="176"/>
        <v>783480.73</v>
      </c>
      <c r="X947" s="88"/>
      <c r="Y947" s="97">
        <f t="shared" si="177"/>
        <v>187768.62</v>
      </c>
      <c r="Z947" s="97">
        <f t="shared" si="178"/>
        <v>187768.62</v>
      </c>
      <c r="AA947" s="97">
        <f t="shared" si="179"/>
        <v>375537.24</v>
      </c>
    </row>
    <row r="948" spans="1:27" ht="26.1" customHeight="1" x14ac:dyDescent="0.2">
      <c r="A948" s="85">
        <v>106904</v>
      </c>
      <c r="B948" s="85" t="s">
        <v>1556</v>
      </c>
      <c r="C948" s="85" t="s">
        <v>71</v>
      </c>
      <c r="D948" s="85" t="s">
        <v>65</v>
      </c>
      <c r="E948" s="85" t="s">
        <v>570</v>
      </c>
      <c r="F948" s="85" t="s">
        <v>570</v>
      </c>
      <c r="G948" s="85">
        <v>676431</v>
      </c>
      <c r="H948" s="85">
        <v>1285267286</v>
      </c>
      <c r="I948" s="86" t="s">
        <v>67</v>
      </c>
      <c r="J948" s="85">
        <v>1030924</v>
      </c>
      <c r="K948" s="86" t="s">
        <v>536</v>
      </c>
      <c r="L948" s="86" t="s">
        <v>201</v>
      </c>
      <c r="M948" s="87">
        <v>1102</v>
      </c>
      <c r="N948" s="87">
        <v>1982</v>
      </c>
      <c r="O948" s="102">
        <f t="shared" si="180"/>
        <v>0.55600403632694251</v>
      </c>
      <c r="P948" s="91">
        <f t="shared" si="169"/>
        <v>13407.666666666668</v>
      </c>
      <c r="Q948" s="92">
        <f t="shared" si="170"/>
        <v>9.856778059856824E-4</v>
      </c>
      <c r="R948" s="93">
        <f t="shared" si="171"/>
        <v>7.7751422139519123E-4</v>
      </c>
      <c r="S948" s="94">
        <f t="shared" si="172"/>
        <v>468600.1</v>
      </c>
      <c r="T948" s="95">
        <f t="shared" si="173"/>
        <v>127113</v>
      </c>
      <c r="U948" s="95">
        <f t="shared" si="174"/>
        <v>190669.5</v>
      </c>
      <c r="V948" s="95">
        <f t="shared" si="175"/>
        <v>173479.29</v>
      </c>
      <c r="W948" s="96">
        <f t="shared" si="176"/>
        <v>959861.89</v>
      </c>
      <c r="X948" s="88"/>
      <c r="Y948" s="97">
        <f t="shared" si="177"/>
        <v>230040.05</v>
      </c>
      <c r="Z948" s="97">
        <f t="shared" si="178"/>
        <v>230040.05</v>
      </c>
      <c r="AA948" s="97">
        <f t="shared" si="179"/>
        <v>460080.1</v>
      </c>
    </row>
    <row r="949" spans="1:27" ht="26.1" customHeight="1" x14ac:dyDescent="0.2">
      <c r="A949" s="85">
        <v>106940</v>
      </c>
      <c r="B949" s="85" t="s">
        <v>1557</v>
      </c>
      <c r="C949" s="85" t="s">
        <v>1558</v>
      </c>
      <c r="D949" s="85" t="s">
        <v>106</v>
      </c>
      <c r="E949" s="85" t="s">
        <v>134</v>
      </c>
      <c r="F949" s="85" t="s">
        <v>135</v>
      </c>
      <c r="G949" s="85">
        <v>676432</v>
      </c>
      <c r="H949" s="85">
        <v>8712880402</v>
      </c>
      <c r="I949" s="86" t="s">
        <v>67</v>
      </c>
      <c r="J949" s="85">
        <v>1029011</v>
      </c>
      <c r="K949" s="86" t="s">
        <v>68</v>
      </c>
      <c r="L949" s="86" t="s">
        <v>69</v>
      </c>
      <c r="M949" s="87">
        <v>27457</v>
      </c>
      <c r="N949" s="87">
        <v>37479</v>
      </c>
      <c r="O949" s="102">
        <f t="shared" si="180"/>
        <v>0.73259692094239437</v>
      </c>
      <c r="P949" s="91">
        <f t="shared" si="169"/>
        <v>27457</v>
      </c>
      <c r="Q949" s="92">
        <f t="shared" si="170"/>
        <v>0</v>
      </c>
      <c r="R949" s="93">
        <f t="shared" si="171"/>
        <v>1.5922388665823854E-3</v>
      </c>
      <c r="S949" s="94">
        <f t="shared" si="172"/>
        <v>0</v>
      </c>
      <c r="T949" s="95">
        <f t="shared" si="173"/>
        <v>260309.4</v>
      </c>
      <c r="U949" s="95">
        <f t="shared" si="174"/>
        <v>390464.1</v>
      </c>
      <c r="V949" s="95">
        <f t="shared" si="175"/>
        <v>0</v>
      </c>
      <c r="W949" s="96">
        <f t="shared" si="176"/>
        <v>650773.5</v>
      </c>
      <c r="X949" s="88"/>
      <c r="Y949" s="97">
        <f t="shared" si="177"/>
        <v>0</v>
      </c>
      <c r="Z949" s="97">
        <f t="shared" si="178"/>
        <v>0</v>
      </c>
      <c r="AA949" s="97">
        <f t="shared" si="179"/>
        <v>0</v>
      </c>
    </row>
    <row r="950" spans="1:27" ht="26.1" customHeight="1" x14ac:dyDescent="0.2">
      <c r="A950" s="85">
        <v>106965</v>
      </c>
      <c r="B950" s="85" t="s">
        <v>1559</v>
      </c>
      <c r="C950" s="85" t="s">
        <v>1560</v>
      </c>
      <c r="D950" s="85" t="s">
        <v>65</v>
      </c>
      <c r="E950" s="85" t="s">
        <v>310</v>
      </c>
      <c r="F950" s="85" t="s">
        <v>80</v>
      </c>
      <c r="G950" s="85">
        <v>676430</v>
      </c>
      <c r="H950" s="85">
        <v>8109416505</v>
      </c>
      <c r="I950" s="86" t="s">
        <v>67</v>
      </c>
      <c r="J950" s="85">
        <v>1029051</v>
      </c>
      <c r="K950" s="86" t="s">
        <v>72</v>
      </c>
      <c r="L950" s="86" t="s">
        <v>73</v>
      </c>
      <c r="M950" s="87">
        <v>21234</v>
      </c>
      <c r="N950" s="87">
        <v>39811</v>
      </c>
      <c r="O950" s="102">
        <f t="shared" si="180"/>
        <v>0.53337017407249254</v>
      </c>
      <c r="P950" s="91">
        <f t="shared" si="169"/>
        <v>21234</v>
      </c>
      <c r="Q950" s="92">
        <f t="shared" si="170"/>
        <v>1.5610384008378274E-3</v>
      </c>
      <c r="R950" s="93">
        <f t="shared" si="171"/>
        <v>1.2313654111159402E-3</v>
      </c>
      <c r="S950" s="94">
        <f t="shared" si="172"/>
        <v>742131.71</v>
      </c>
      <c r="T950" s="95">
        <f t="shared" si="173"/>
        <v>201311.5</v>
      </c>
      <c r="U950" s="95">
        <f t="shared" si="174"/>
        <v>301967.25</v>
      </c>
      <c r="V950" s="95">
        <f t="shared" si="175"/>
        <v>274742.76</v>
      </c>
      <c r="W950" s="96">
        <f t="shared" si="176"/>
        <v>1520153.22</v>
      </c>
      <c r="X950" s="88"/>
      <c r="Y950" s="97">
        <f t="shared" si="177"/>
        <v>364319.2</v>
      </c>
      <c r="Z950" s="97">
        <f t="shared" si="178"/>
        <v>364319.2</v>
      </c>
      <c r="AA950" s="97">
        <f t="shared" si="179"/>
        <v>728638.4</v>
      </c>
    </row>
    <row r="951" spans="1:27" ht="26.1" customHeight="1" x14ac:dyDescent="0.2">
      <c r="A951" s="85">
        <v>106988</v>
      </c>
      <c r="B951" s="85" t="s">
        <v>1561</v>
      </c>
      <c r="C951" s="85" t="s">
        <v>146</v>
      </c>
      <c r="D951" s="85" t="s">
        <v>65</v>
      </c>
      <c r="E951" s="85" t="s">
        <v>834</v>
      </c>
      <c r="F951" s="85" t="s">
        <v>92</v>
      </c>
      <c r="G951" s="85">
        <v>676437</v>
      </c>
      <c r="H951" s="85">
        <v>1215460332</v>
      </c>
      <c r="I951" s="86" t="s">
        <v>67</v>
      </c>
      <c r="J951" s="85">
        <v>1030241</v>
      </c>
      <c r="K951" s="86" t="s">
        <v>72</v>
      </c>
      <c r="L951" s="86" t="s">
        <v>73</v>
      </c>
      <c r="M951" s="87">
        <v>16917</v>
      </c>
      <c r="N951" s="87">
        <v>31635</v>
      </c>
      <c r="O951" s="102">
        <f t="shared" si="180"/>
        <v>0.53475580844001902</v>
      </c>
      <c r="P951" s="91">
        <f t="shared" si="169"/>
        <v>16917</v>
      </c>
      <c r="Q951" s="92">
        <f t="shared" si="170"/>
        <v>1.2436698986047626E-3</v>
      </c>
      <c r="R951" s="93">
        <f t="shared" si="171"/>
        <v>9.8102141187945578E-4</v>
      </c>
      <c r="S951" s="94">
        <f t="shared" si="172"/>
        <v>591251.86</v>
      </c>
      <c r="T951" s="95">
        <f t="shared" si="173"/>
        <v>160383.66</v>
      </c>
      <c r="U951" s="95">
        <f t="shared" si="174"/>
        <v>240575.49</v>
      </c>
      <c r="V951" s="95">
        <f t="shared" si="175"/>
        <v>218885.9</v>
      </c>
      <c r="W951" s="96">
        <f t="shared" si="176"/>
        <v>1211096.9099999999</v>
      </c>
      <c r="X951" s="88"/>
      <c r="Y951" s="97">
        <f t="shared" si="177"/>
        <v>290250.90999999997</v>
      </c>
      <c r="Z951" s="97">
        <f t="shared" si="178"/>
        <v>290250.90999999997</v>
      </c>
      <c r="AA951" s="97">
        <f t="shared" si="179"/>
        <v>580501.81999999995</v>
      </c>
    </row>
    <row r="952" spans="1:27" x14ac:dyDescent="0.2">
      <c r="A952" s="85">
        <v>107017</v>
      </c>
      <c r="B952" s="85" t="s">
        <v>1562</v>
      </c>
      <c r="C952" s="85" t="s">
        <v>334</v>
      </c>
      <c r="D952" s="85" t="s">
        <v>65</v>
      </c>
      <c r="E952" s="85" t="s">
        <v>96</v>
      </c>
      <c r="F952" s="85" t="s">
        <v>92</v>
      </c>
      <c r="G952" s="85">
        <v>676438</v>
      </c>
      <c r="H952" s="85">
        <v>1700307964</v>
      </c>
      <c r="I952" s="86" t="s">
        <v>81</v>
      </c>
      <c r="J952" s="85">
        <v>1029168</v>
      </c>
      <c r="K952" s="86">
        <v>43831</v>
      </c>
      <c r="L952" s="86">
        <v>43921</v>
      </c>
      <c r="M952" s="87">
        <v>4964</v>
      </c>
      <c r="N952" s="87">
        <v>9178</v>
      </c>
      <c r="O952" s="102">
        <f t="shared" si="180"/>
        <v>0.54085857485290911</v>
      </c>
      <c r="P952" s="91">
        <f t="shared" si="169"/>
        <v>20131.777777777777</v>
      </c>
      <c r="Q952" s="92">
        <f t="shared" si="170"/>
        <v>1.4800074497619258E-3</v>
      </c>
      <c r="R952" s="93">
        <f t="shared" si="171"/>
        <v>1.1674472459182483E-3</v>
      </c>
      <c r="S952" s="94">
        <f t="shared" si="172"/>
        <v>703608.86</v>
      </c>
      <c r="T952" s="95">
        <f t="shared" si="173"/>
        <v>190861.75</v>
      </c>
      <c r="U952" s="95">
        <f t="shared" si="174"/>
        <v>286292.62</v>
      </c>
      <c r="V952" s="95">
        <f t="shared" si="175"/>
        <v>260481.31</v>
      </c>
      <c r="W952" s="96">
        <f t="shared" si="176"/>
        <v>1441244.54</v>
      </c>
      <c r="X952" s="88"/>
      <c r="Y952" s="97">
        <f t="shared" si="177"/>
        <v>345407.99</v>
      </c>
      <c r="Z952" s="97">
        <f t="shared" si="178"/>
        <v>345407.99</v>
      </c>
      <c r="AA952" s="97">
        <f t="shared" si="179"/>
        <v>690815.98</v>
      </c>
    </row>
    <row r="953" spans="1:27" x14ac:dyDescent="0.2">
      <c r="A953" s="85">
        <v>107065</v>
      </c>
      <c r="B953" s="85" t="s">
        <v>1563</v>
      </c>
      <c r="C953" s="85" t="s">
        <v>362</v>
      </c>
      <c r="D953" s="85" t="s">
        <v>65</v>
      </c>
      <c r="E953" s="85" t="s">
        <v>66</v>
      </c>
      <c r="F953" s="85" t="s">
        <v>66</v>
      </c>
      <c r="G953" s="85">
        <v>676448</v>
      </c>
      <c r="H953" s="85">
        <v>1326565292</v>
      </c>
      <c r="I953" s="86" t="s">
        <v>67</v>
      </c>
      <c r="J953" s="85">
        <v>1029671</v>
      </c>
      <c r="K953" s="86" t="s">
        <v>72</v>
      </c>
      <c r="L953" s="86" t="s">
        <v>73</v>
      </c>
      <c r="M953" s="87">
        <v>7141</v>
      </c>
      <c r="N953" s="87">
        <v>17945</v>
      </c>
      <c r="O953" s="102">
        <f t="shared" si="180"/>
        <v>0.39793814432989688</v>
      </c>
      <c r="P953" s="91">
        <f t="shared" si="169"/>
        <v>7141</v>
      </c>
      <c r="Q953" s="92">
        <f t="shared" si="170"/>
        <v>5.249776405944677E-4</v>
      </c>
      <c r="R953" s="93">
        <f t="shared" si="171"/>
        <v>4.1410852410186163E-4</v>
      </c>
      <c r="S953" s="94">
        <f t="shared" si="172"/>
        <v>249579.1</v>
      </c>
      <c r="T953" s="95">
        <f t="shared" si="173"/>
        <v>67701.11</v>
      </c>
      <c r="U953" s="95">
        <f t="shared" si="174"/>
        <v>101551.67</v>
      </c>
      <c r="V953" s="95">
        <f t="shared" si="175"/>
        <v>92396.06</v>
      </c>
      <c r="W953" s="96">
        <f t="shared" si="176"/>
        <v>511227.94</v>
      </c>
      <c r="X953" s="88"/>
      <c r="Y953" s="97">
        <f t="shared" si="177"/>
        <v>122520.65</v>
      </c>
      <c r="Z953" s="97">
        <f t="shared" si="178"/>
        <v>122520.65</v>
      </c>
      <c r="AA953" s="97">
        <f t="shared" si="179"/>
        <v>245041.3</v>
      </c>
    </row>
    <row r="954" spans="1:27" x14ac:dyDescent="0.2">
      <c r="A954" s="85">
        <v>107101</v>
      </c>
      <c r="B954" s="85" t="s">
        <v>1564</v>
      </c>
      <c r="C954" s="85" t="s">
        <v>71</v>
      </c>
      <c r="D954" s="85" t="s">
        <v>65</v>
      </c>
      <c r="E954" s="85" t="s">
        <v>76</v>
      </c>
      <c r="F954" s="85" t="s">
        <v>76</v>
      </c>
      <c r="G954" s="85">
        <v>676442</v>
      </c>
      <c r="H954" s="85">
        <v>1194237404</v>
      </c>
      <c r="I954" s="86" t="s">
        <v>67</v>
      </c>
      <c r="J954" s="85">
        <v>1029327</v>
      </c>
      <c r="K954" s="86" t="s">
        <v>72</v>
      </c>
      <c r="L954" s="86" t="s">
        <v>73</v>
      </c>
      <c r="M954" s="87">
        <v>15578</v>
      </c>
      <c r="N954" s="87">
        <v>34021</v>
      </c>
      <c r="O954" s="102">
        <f t="shared" si="180"/>
        <v>0.45789365391963788</v>
      </c>
      <c r="P954" s="91">
        <f t="shared" si="169"/>
        <v>15578.000000000002</v>
      </c>
      <c r="Q954" s="92">
        <f t="shared" si="170"/>
        <v>1.1452319962443099E-3</v>
      </c>
      <c r="R954" s="93">
        <f t="shared" si="171"/>
        <v>9.0337243921842893E-4</v>
      </c>
      <c r="S954" s="94">
        <f t="shared" si="172"/>
        <v>544453.6</v>
      </c>
      <c r="T954" s="95">
        <f t="shared" si="173"/>
        <v>147689.10999999999</v>
      </c>
      <c r="U954" s="95">
        <f t="shared" si="174"/>
        <v>221533.66</v>
      </c>
      <c r="V954" s="95">
        <f t="shared" si="175"/>
        <v>201560.83</v>
      </c>
      <c r="W954" s="96">
        <f t="shared" si="176"/>
        <v>1115237.2</v>
      </c>
      <c r="X954" s="88"/>
      <c r="Y954" s="97">
        <f t="shared" si="177"/>
        <v>267277.21999999997</v>
      </c>
      <c r="Z954" s="97">
        <f t="shared" si="178"/>
        <v>267277.21999999997</v>
      </c>
      <c r="AA954" s="97">
        <f t="shared" si="179"/>
        <v>534554.43999999994</v>
      </c>
    </row>
    <row r="955" spans="1:27" x14ac:dyDescent="0.2">
      <c r="A955" s="85">
        <v>107108</v>
      </c>
      <c r="B955" s="85" t="s">
        <v>1565</v>
      </c>
      <c r="C955" s="85" t="s">
        <v>109</v>
      </c>
      <c r="D955" s="85" t="s">
        <v>65</v>
      </c>
      <c r="E955" s="85" t="s">
        <v>195</v>
      </c>
      <c r="F955" s="85" t="s">
        <v>195</v>
      </c>
      <c r="G955" s="85">
        <v>676441</v>
      </c>
      <c r="H955" s="85">
        <v>1891386652</v>
      </c>
      <c r="I955" s="86" t="s">
        <v>67</v>
      </c>
      <c r="J955" s="85">
        <v>1029343</v>
      </c>
      <c r="K955" s="86" t="s">
        <v>72</v>
      </c>
      <c r="L955" s="86" t="s">
        <v>73</v>
      </c>
      <c r="M955" s="87">
        <v>14753</v>
      </c>
      <c r="N955" s="87">
        <v>22118</v>
      </c>
      <c r="O955" s="102">
        <f t="shared" si="180"/>
        <v>0.66701329234107964</v>
      </c>
      <c r="P955" s="91">
        <f t="shared" si="169"/>
        <v>14752.999999999998</v>
      </c>
      <c r="Q955" s="92">
        <f t="shared" si="170"/>
        <v>1.0845813095771153E-3</v>
      </c>
      <c r="R955" s="93">
        <f t="shared" si="171"/>
        <v>8.5553046577156754E-4</v>
      </c>
      <c r="S955" s="94">
        <f t="shared" si="172"/>
        <v>515619.72</v>
      </c>
      <c r="T955" s="95">
        <f t="shared" si="173"/>
        <v>139867.6</v>
      </c>
      <c r="U955" s="95">
        <f t="shared" si="174"/>
        <v>209801.39</v>
      </c>
      <c r="V955" s="95">
        <f t="shared" si="175"/>
        <v>190886.31</v>
      </c>
      <c r="W955" s="96">
        <f t="shared" si="176"/>
        <v>1056175.02</v>
      </c>
      <c r="X955" s="88"/>
      <c r="Y955" s="97">
        <f t="shared" si="177"/>
        <v>253122.41</v>
      </c>
      <c r="Z955" s="97">
        <f t="shared" si="178"/>
        <v>253122.41</v>
      </c>
      <c r="AA955" s="97">
        <f t="shared" si="179"/>
        <v>506244.82</v>
      </c>
    </row>
    <row r="956" spans="1:27" x14ac:dyDescent="0.2">
      <c r="A956" s="85">
        <v>107125</v>
      </c>
      <c r="B956" s="85" t="s">
        <v>1566</v>
      </c>
      <c r="C956" s="85" t="s">
        <v>1567</v>
      </c>
      <c r="D956" s="85" t="s">
        <v>106</v>
      </c>
      <c r="E956" s="85" t="s">
        <v>76</v>
      </c>
      <c r="F956" s="85" t="s">
        <v>76</v>
      </c>
      <c r="G956" s="85">
        <v>676450</v>
      </c>
      <c r="H956" s="85">
        <v>1730694787</v>
      </c>
      <c r="I956" s="86" t="s">
        <v>67</v>
      </c>
      <c r="J956" s="85">
        <v>1029636</v>
      </c>
      <c r="K956" s="86" t="s">
        <v>68</v>
      </c>
      <c r="L956" s="86" t="s">
        <v>69</v>
      </c>
      <c r="M956" s="87">
        <v>23205</v>
      </c>
      <c r="N956" s="87">
        <v>27288</v>
      </c>
      <c r="O956" s="102">
        <f t="shared" si="180"/>
        <v>0.85037379067722074</v>
      </c>
      <c r="P956" s="91">
        <f t="shared" si="169"/>
        <v>23205</v>
      </c>
      <c r="Q956" s="92">
        <f t="shared" si="170"/>
        <v>0</v>
      </c>
      <c r="R956" s="93">
        <f t="shared" si="171"/>
        <v>1.345664234950805E-3</v>
      </c>
      <c r="S956" s="94">
        <f t="shared" si="172"/>
        <v>0</v>
      </c>
      <c r="T956" s="95">
        <f t="shared" si="173"/>
        <v>219997.8</v>
      </c>
      <c r="U956" s="95">
        <f t="shared" si="174"/>
        <v>329996.7</v>
      </c>
      <c r="V956" s="95">
        <f t="shared" si="175"/>
        <v>0</v>
      </c>
      <c r="W956" s="96">
        <f t="shared" si="176"/>
        <v>549994.5</v>
      </c>
      <c r="X956" s="88"/>
      <c r="Y956" s="97">
        <f t="shared" si="177"/>
        <v>0</v>
      </c>
      <c r="Z956" s="97">
        <f t="shared" si="178"/>
        <v>0</v>
      </c>
      <c r="AA956" s="97">
        <f t="shared" si="179"/>
        <v>0</v>
      </c>
    </row>
    <row r="957" spans="1:27" x14ac:dyDescent="0.2">
      <c r="A957" s="85">
        <v>107141</v>
      </c>
      <c r="B957" s="85" t="s">
        <v>1568</v>
      </c>
      <c r="C957" s="85" t="s">
        <v>448</v>
      </c>
      <c r="D957" s="85" t="s">
        <v>65</v>
      </c>
      <c r="E957" s="85" t="s">
        <v>155</v>
      </c>
      <c r="F957" s="85" t="s">
        <v>155</v>
      </c>
      <c r="G957" s="85">
        <v>676444</v>
      </c>
      <c r="H957" s="85">
        <v>1639700461</v>
      </c>
      <c r="I957" s="86" t="s">
        <v>67</v>
      </c>
      <c r="J957" s="85">
        <v>1031012</v>
      </c>
      <c r="K957" s="86" t="s">
        <v>484</v>
      </c>
      <c r="L957" s="86" t="s">
        <v>112</v>
      </c>
      <c r="M957" s="87">
        <v>1803</v>
      </c>
      <c r="N957" s="87">
        <v>6303</v>
      </c>
      <c r="O957" s="102">
        <f t="shared" si="180"/>
        <v>0.28605425987624938</v>
      </c>
      <c r="P957" s="91">
        <f t="shared" si="169"/>
        <v>10968.25</v>
      </c>
      <c r="Q957" s="92">
        <f t="shared" si="170"/>
        <v>8.0634168974237077E-4</v>
      </c>
      <c r="R957" s="93">
        <f t="shared" si="171"/>
        <v>6.360517881921641E-4</v>
      </c>
      <c r="S957" s="94">
        <f t="shared" si="172"/>
        <v>383342.1</v>
      </c>
      <c r="T957" s="95">
        <f t="shared" si="173"/>
        <v>103985.82</v>
      </c>
      <c r="U957" s="95">
        <f t="shared" si="174"/>
        <v>155978.73000000001</v>
      </c>
      <c r="V957" s="95">
        <f t="shared" si="175"/>
        <v>141916.14000000001</v>
      </c>
      <c r="W957" s="96">
        <f t="shared" si="176"/>
        <v>785222.79</v>
      </c>
      <c r="X957" s="88"/>
      <c r="Y957" s="97">
        <f t="shared" si="177"/>
        <v>188186.12</v>
      </c>
      <c r="Z957" s="97">
        <f t="shared" si="178"/>
        <v>188186.12</v>
      </c>
      <c r="AA957" s="97">
        <f t="shared" si="179"/>
        <v>376372.24</v>
      </c>
    </row>
    <row r="958" spans="1:27" x14ac:dyDescent="0.2">
      <c r="A958" s="85">
        <v>107146</v>
      </c>
      <c r="B958" s="85" t="s">
        <v>1569</v>
      </c>
      <c r="C958" s="85" t="s">
        <v>483</v>
      </c>
      <c r="D958" s="85" t="s">
        <v>65</v>
      </c>
      <c r="E958" s="85" t="s">
        <v>195</v>
      </c>
      <c r="F958" s="85" t="s">
        <v>195</v>
      </c>
      <c r="G958" s="85">
        <v>676446</v>
      </c>
      <c r="H958" s="85">
        <v>1740798651</v>
      </c>
      <c r="I958" s="86" t="s">
        <v>67</v>
      </c>
      <c r="J958" s="85">
        <v>1029722</v>
      </c>
      <c r="K958" s="86" t="s">
        <v>72</v>
      </c>
      <c r="L958" s="86" t="s">
        <v>73</v>
      </c>
      <c r="M958" s="87">
        <v>21710</v>
      </c>
      <c r="N958" s="87">
        <v>39158</v>
      </c>
      <c r="O958" s="102">
        <f t="shared" si="180"/>
        <v>0.554420552632923</v>
      </c>
      <c r="P958" s="91">
        <f t="shared" si="169"/>
        <v>21710</v>
      </c>
      <c r="Q958" s="92">
        <f t="shared" si="170"/>
        <v>1.5960320091452027E-3</v>
      </c>
      <c r="R958" s="93">
        <f t="shared" si="171"/>
        <v>1.258968780038008E-3</v>
      </c>
      <c r="S958" s="94">
        <f t="shared" si="172"/>
        <v>758767.98</v>
      </c>
      <c r="T958" s="95">
        <f t="shared" si="173"/>
        <v>205824.27</v>
      </c>
      <c r="U958" s="95">
        <f t="shared" si="174"/>
        <v>308736.40999999997</v>
      </c>
      <c r="V958" s="95">
        <f t="shared" si="175"/>
        <v>280901.63</v>
      </c>
      <c r="W958" s="96">
        <f t="shared" si="176"/>
        <v>1554230.29</v>
      </c>
      <c r="X958" s="88"/>
      <c r="Y958" s="97">
        <f t="shared" si="177"/>
        <v>372486.1</v>
      </c>
      <c r="Z958" s="97">
        <f t="shared" si="178"/>
        <v>372486.1</v>
      </c>
      <c r="AA958" s="97">
        <f t="shared" si="179"/>
        <v>744972.2</v>
      </c>
    </row>
    <row r="959" spans="1:27" x14ac:dyDescent="0.2">
      <c r="A959" s="85">
        <v>107180</v>
      </c>
      <c r="B959" s="85" t="s">
        <v>1570</v>
      </c>
      <c r="C959" s="85" t="s">
        <v>1531</v>
      </c>
      <c r="D959" s="85" t="s">
        <v>65</v>
      </c>
      <c r="E959" s="85" t="s">
        <v>120</v>
      </c>
      <c r="F959" s="85" t="s">
        <v>92</v>
      </c>
      <c r="G959" s="85">
        <v>676462</v>
      </c>
      <c r="H959" s="85">
        <v>8328062213</v>
      </c>
      <c r="I959" s="86" t="s">
        <v>67</v>
      </c>
      <c r="J959" s="85">
        <v>1030334</v>
      </c>
      <c r="K959" s="86" t="s">
        <v>177</v>
      </c>
      <c r="L959" s="86" t="s">
        <v>178</v>
      </c>
      <c r="M959" s="87">
        <v>9396</v>
      </c>
      <c r="N959" s="87">
        <v>20560</v>
      </c>
      <c r="O959" s="102">
        <f t="shared" si="180"/>
        <v>0.45700389105058364</v>
      </c>
      <c r="P959" s="91">
        <f t="shared" si="169"/>
        <v>9396</v>
      </c>
      <c r="Q959" s="92">
        <f t="shared" si="170"/>
        <v>6.9075618415146594E-4</v>
      </c>
      <c r="R959" s="93">
        <f t="shared" si="171"/>
        <v>5.4487658485661552E-4</v>
      </c>
      <c r="S959" s="94">
        <f t="shared" si="172"/>
        <v>328391.71000000002</v>
      </c>
      <c r="T959" s="95">
        <f t="shared" si="173"/>
        <v>89079.91</v>
      </c>
      <c r="U959" s="95">
        <f t="shared" si="174"/>
        <v>133619.87</v>
      </c>
      <c r="V959" s="95">
        <f t="shared" si="175"/>
        <v>121573.09</v>
      </c>
      <c r="W959" s="96">
        <f t="shared" si="176"/>
        <v>672664.58</v>
      </c>
      <c r="X959" s="88"/>
      <c r="Y959" s="97">
        <f t="shared" si="177"/>
        <v>161210.47</v>
      </c>
      <c r="Z959" s="97">
        <f t="shared" si="178"/>
        <v>161210.47</v>
      </c>
      <c r="AA959" s="97">
        <f t="shared" si="179"/>
        <v>322420.94</v>
      </c>
    </row>
    <row r="960" spans="1:27" x14ac:dyDescent="0.2">
      <c r="A960" s="85">
        <v>107241</v>
      </c>
      <c r="B960" s="85" t="s">
        <v>1571</v>
      </c>
      <c r="C960" s="85" t="s">
        <v>239</v>
      </c>
      <c r="D960" s="85" t="s">
        <v>65</v>
      </c>
      <c r="E960" s="85" t="s">
        <v>635</v>
      </c>
      <c r="F960" s="85" t="s">
        <v>163</v>
      </c>
      <c r="G960" s="85">
        <v>676455</v>
      </c>
      <c r="H960" s="85">
        <v>1356831721</v>
      </c>
      <c r="I960" s="86" t="s">
        <v>67</v>
      </c>
      <c r="J960" s="85">
        <v>1029969</v>
      </c>
      <c r="K960" s="86" t="s">
        <v>68</v>
      </c>
      <c r="L960" s="86" t="s">
        <v>69</v>
      </c>
      <c r="M960" s="87">
        <v>16360</v>
      </c>
      <c r="N960" s="87">
        <v>27727</v>
      </c>
      <c r="O960" s="102">
        <f t="shared" si="180"/>
        <v>0.5900385905435136</v>
      </c>
      <c r="P960" s="91">
        <f t="shared" si="169"/>
        <v>16360</v>
      </c>
      <c r="Q960" s="92">
        <f t="shared" si="170"/>
        <v>1.2027214956064265E-3</v>
      </c>
      <c r="R960" s="93">
        <f t="shared" si="171"/>
        <v>9.4872083101896882E-4</v>
      </c>
      <c r="S960" s="94">
        <f t="shared" si="172"/>
        <v>571784.62</v>
      </c>
      <c r="T960" s="95">
        <f t="shared" si="173"/>
        <v>155102.95000000001</v>
      </c>
      <c r="U960" s="95">
        <f t="shared" si="174"/>
        <v>232654.43</v>
      </c>
      <c r="V960" s="95">
        <f t="shared" si="175"/>
        <v>211678.98</v>
      </c>
      <c r="W960" s="96">
        <f t="shared" si="176"/>
        <v>1171220.98</v>
      </c>
      <c r="X960" s="88"/>
      <c r="Y960" s="97">
        <f t="shared" si="177"/>
        <v>280694.27</v>
      </c>
      <c r="Z960" s="97">
        <f t="shared" si="178"/>
        <v>280694.27</v>
      </c>
      <c r="AA960" s="97">
        <f t="shared" si="179"/>
        <v>561388.54</v>
      </c>
    </row>
    <row r="961" spans="1:27" x14ac:dyDescent="0.2">
      <c r="A961" s="85">
        <v>107286</v>
      </c>
      <c r="B961" s="85" t="s">
        <v>1572</v>
      </c>
      <c r="C961" s="85" t="s">
        <v>137</v>
      </c>
      <c r="D961" s="85" t="s">
        <v>65</v>
      </c>
      <c r="E961" s="85" t="s">
        <v>135</v>
      </c>
      <c r="F961" s="85" t="s">
        <v>135</v>
      </c>
      <c r="G961" s="85">
        <v>676459</v>
      </c>
      <c r="H961" s="85">
        <v>7413860531</v>
      </c>
      <c r="I961" s="86" t="s">
        <v>67</v>
      </c>
      <c r="J961" s="85">
        <v>1029987</v>
      </c>
      <c r="K961" s="86" t="s">
        <v>68</v>
      </c>
      <c r="L961" s="86" t="s">
        <v>69</v>
      </c>
      <c r="M961" s="87">
        <v>18254</v>
      </c>
      <c r="N961" s="87">
        <v>28809</v>
      </c>
      <c r="O961" s="102">
        <f t="shared" si="180"/>
        <v>0.63362143774514912</v>
      </c>
      <c r="P961" s="91">
        <f t="shared" ref="P961:P985" si="181">IFERROR((M961/(L961-K961)*365),0)</f>
        <v>18254</v>
      </c>
      <c r="Q961" s="92">
        <f t="shared" ref="Q961:Q985" si="182">IF(D961="NSGO",P961/Q$4,0)</f>
        <v>1.3419607689975372E-3</v>
      </c>
      <c r="R961" s="93">
        <f t="shared" ref="R961:R985" si="183">P961/R$4</f>
        <v>1.0585544039987931E-3</v>
      </c>
      <c r="S961" s="94">
        <f t="shared" ref="S961:S985" si="184">IF(Q961&gt;0,ROUND($S$4*Q961,2),0)</f>
        <v>637980.23</v>
      </c>
      <c r="T961" s="95">
        <f t="shared" ref="T961:T985" si="185">IF(R961&gt;0,ROUND($T$4*R961,2),0)</f>
        <v>173059.25</v>
      </c>
      <c r="U961" s="95">
        <f t="shared" ref="U961:U985" si="186">IF(R961&gt;0,ROUND($U$4*R961,2),0)</f>
        <v>259588.87</v>
      </c>
      <c r="V961" s="95">
        <f t="shared" ref="V961:V985" si="187">IF(Q961&gt;0,ROUND($V$4*Q961,2),0)</f>
        <v>236185.1</v>
      </c>
      <c r="W961" s="96">
        <f t="shared" ref="W961:W985" si="188">S961+T961+U961+V961</f>
        <v>1306813.4500000002</v>
      </c>
      <c r="X961" s="88"/>
      <c r="Y961" s="97">
        <f t="shared" ref="Y961:Y985" si="189">IF($D961="NSGO",ROUND($Q961*$Y$4,2),0)</f>
        <v>313190.28999999998</v>
      </c>
      <c r="Z961" s="97">
        <f t="shared" ref="Z961:Z985" si="190">IF($D961="NSGO",ROUND($Q961*$Z$4,2),0)</f>
        <v>313190.28999999998</v>
      </c>
      <c r="AA961" s="97">
        <f t="shared" ref="AA961:AA985" si="191">SUM(Y961:Z961)</f>
        <v>626380.57999999996</v>
      </c>
    </row>
    <row r="962" spans="1:27" x14ac:dyDescent="0.2">
      <c r="A962" s="85">
        <v>107306</v>
      </c>
      <c r="B962" s="85" t="s">
        <v>1573</v>
      </c>
      <c r="C962" s="85" t="s">
        <v>71</v>
      </c>
      <c r="D962" s="85" t="s">
        <v>65</v>
      </c>
      <c r="E962" s="85" t="s">
        <v>731</v>
      </c>
      <c r="F962" s="85" t="s">
        <v>182</v>
      </c>
      <c r="G962" s="85">
        <v>676469</v>
      </c>
      <c r="H962" s="85">
        <v>1730779646</v>
      </c>
      <c r="I962" s="86" t="s">
        <v>81</v>
      </c>
      <c r="J962" s="85">
        <v>1030609</v>
      </c>
      <c r="K962" s="86" t="s">
        <v>72</v>
      </c>
      <c r="L962" s="86" t="s">
        <v>73</v>
      </c>
      <c r="M962" s="87">
        <v>12069</v>
      </c>
      <c r="N962" s="87">
        <v>19040</v>
      </c>
      <c r="O962" s="102">
        <f t="shared" si="180"/>
        <v>0.63387605042016804</v>
      </c>
      <c r="P962" s="91">
        <f t="shared" si="181"/>
        <v>12069</v>
      </c>
      <c r="Q962" s="92">
        <f t="shared" si="182"/>
        <v>8.8726440895317603E-4</v>
      </c>
      <c r="R962" s="93">
        <f t="shared" si="183"/>
        <v>6.9988457882444585E-4</v>
      </c>
      <c r="S962" s="94">
        <f t="shared" si="184"/>
        <v>421813.49</v>
      </c>
      <c r="T962" s="95">
        <f t="shared" si="185"/>
        <v>114421.61</v>
      </c>
      <c r="U962" s="95">
        <f t="shared" si="186"/>
        <v>171632.42</v>
      </c>
      <c r="V962" s="95">
        <f t="shared" si="187"/>
        <v>156158.54</v>
      </c>
      <c r="W962" s="96">
        <f t="shared" si="188"/>
        <v>864026.06</v>
      </c>
      <c r="X962" s="88"/>
      <c r="Y962" s="97">
        <f t="shared" si="189"/>
        <v>207072.07</v>
      </c>
      <c r="Z962" s="97">
        <f t="shared" si="190"/>
        <v>207072.07</v>
      </c>
      <c r="AA962" s="97">
        <f t="shared" si="191"/>
        <v>414144.14</v>
      </c>
    </row>
    <row r="963" spans="1:27" x14ac:dyDescent="0.2">
      <c r="A963" s="85">
        <v>107325</v>
      </c>
      <c r="B963" s="85" t="s">
        <v>1574</v>
      </c>
      <c r="C963" s="85" t="s">
        <v>334</v>
      </c>
      <c r="D963" s="85" t="s">
        <v>65</v>
      </c>
      <c r="E963" s="85" t="s">
        <v>66</v>
      </c>
      <c r="F963" s="85" t="s">
        <v>66</v>
      </c>
      <c r="G963" s="85">
        <v>676464</v>
      </c>
      <c r="H963" s="85">
        <v>1730668898</v>
      </c>
      <c r="I963" s="86" t="s">
        <v>67</v>
      </c>
      <c r="J963" s="85">
        <v>1030239</v>
      </c>
      <c r="K963" s="86" t="s">
        <v>68</v>
      </c>
      <c r="L963" s="86" t="s">
        <v>69</v>
      </c>
      <c r="M963" s="87">
        <v>12113</v>
      </c>
      <c r="N963" s="87">
        <v>18345</v>
      </c>
      <c r="O963" s="102">
        <f t="shared" si="180"/>
        <v>0.66028890705914423</v>
      </c>
      <c r="P963" s="91">
        <f t="shared" si="181"/>
        <v>12113.000000000002</v>
      </c>
      <c r="Q963" s="92">
        <f t="shared" si="182"/>
        <v>8.9049911224209322E-4</v>
      </c>
      <c r="R963" s="93">
        <f t="shared" si="183"/>
        <v>7.0243615074161187E-4</v>
      </c>
      <c r="S963" s="94">
        <f t="shared" si="184"/>
        <v>423351.29</v>
      </c>
      <c r="T963" s="95">
        <f t="shared" si="185"/>
        <v>114838.76</v>
      </c>
      <c r="U963" s="95">
        <f t="shared" si="186"/>
        <v>172258.14</v>
      </c>
      <c r="V963" s="95">
        <f t="shared" si="187"/>
        <v>156727.84</v>
      </c>
      <c r="W963" s="96">
        <f t="shared" si="188"/>
        <v>867176.02999999991</v>
      </c>
      <c r="X963" s="88"/>
      <c r="Y963" s="97">
        <f t="shared" si="189"/>
        <v>207827</v>
      </c>
      <c r="Z963" s="97">
        <f t="shared" si="190"/>
        <v>207827</v>
      </c>
      <c r="AA963" s="97">
        <f t="shared" si="191"/>
        <v>415654</v>
      </c>
    </row>
    <row r="964" spans="1:27" x14ac:dyDescent="0.2">
      <c r="A964" s="85">
        <v>110098</v>
      </c>
      <c r="B964" s="85" t="s">
        <v>1575</v>
      </c>
      <c r="C964" s="85" t="s">
        <v>146</v>
      </c>
      <c r="D964" s="85" t="s">
        <v>65</v>
      </c>
      <c r="E964" s="85" t="s">
        <v>76</v>
      </c>
      <c r="F964" s="85" t="s">
        <v>76</v>
      </c>
      <c r="G964" s="85">
        <v>675493</v>
      </c>
      <c r="H964" s="85">
        <v>1235538513</v>
      </c>
      <c r="I964" s="86" t="s">
        <v>67</v>
      </c>
      <c r="J964" s="85">
        <v>1026169</v>
      </c>
      <c r="K964" s="86" t="s">
        <v>68</v>
      </c>
      <c r="L964" s="86" t="s">
        <v>69</v>
      </c>
      <c r="M964" s="87">
        <v>21849</v>
      </c>
      <c r="N964" s="87">
        <v>28075</v>
      </c>
      <c r="O964" s="102">
        <f t="shared" si="180"/>
        <v>0.7782368655387355</v>
      </c>
      <c r="P964" s="91">
        <f t="shared" si="181"/>
        <v>21849</v>
      </c>
      <c r="Q964" s="92">
        <f t="shared" si="182"/>
        <v>1.606250730898827E-3</v>
      </c>
      <c r="R964" s="93">
        <f t="shared" si="183"/>
        <v>1.2670294276854186E-3</v>
      </c>
      <c r="S964" s="94">
        <f t="shared" si="184"/>
        <v>763626.05</v>
      </c>
      <c r="T964" s="95">
        <f t="shared" si="185"/>
        <v>207142.08</v>
      </c>
      <c r="U964" s="95">
        <f t="shared" si="186"/>
        <v>310713.12</v>
      </c>
      <c r="V964" s="95">
        <f t="shared" si="187"/>
        <v>282700.13</v>
      </c>
      <c r="W964" s="96">
        <f t="shared" si="188"/>
        <v>1564181.38</v>
      </c>
      <c r="X964" s="88"/>
      <c r="Y964" s="97">
        <f t="shared" si="189"/>
        <v>374870.97</v>
      </c>
      <c r="Z964" s="97">
        <f t="shared" si="190"/>
        <v>374870.97</v>
      </c>
      <c r="AA964" s="97">
        <f t="shared" si="191"/>
        <v>749741.94</v>
      </c>
    </row>
    <row r="965" spans="1:27" x14ac:dyDescent="0.2">
      <c r="A965" s="85">
        <v>110105</v>
      </c>
      <c r="B965" s="85" t="s">
        <v>1576</v>
      </c>
      <c r="C965" s="85" t="s">
        <v>1577</v>
      </c>
      <c r="D965" s="85" t="s">
        <v>65</v>
      </c>
      <c r="E965" s="85" t="s">
        <v>828</v>
      </c>
      <c r="F965" s="85" t="s">
        <v>80</v>
      </c>
      <c r="G965" s="85">
        <v>676461</v>
      </c>
      <c r="H965" s="85">
        <v>7560039392</v>
      </c>
      <c r="I965" s="86" t="s">
        <v>67</v>
      </c>
      <c r="J965" s="85">
        <v>1030579</v>
      </c>
      <c r="K965" s="86" t="s">
        <v>690</v>
      </c>
      <c r="L965" s="86" t="s">
        <v>88</v>
      </c>
      <c r="M965" s="87">
        <v>6341</v>
      </c>
      <c r="N965" s="87">
        <v>14937</v>
      </c>
      <c r="O965" s="102">
        <f t="shared" si="180"/>
        <v>0.42451630180089711</v>
      </c>
      <c r="P965" s="91">
        <f t="shared" si="181"/>
        <v>7613.3717105263158</v>
      </c>
      <c r="Q965" s="92">
        <f t="shared" si="182"/>
        <v>5.5970451163153223E-4</v>
      </c>
      <c r="R965" s="93">
        <f t="shared" si="183"/>
        <v>4.415014875346476E-4</v>
      </c>
      <c r="S965" s="94">
        <f t="shared" si="184"/>
        <v>266088.56</v>
      </c>
      <c r="T965" s="95">
        <f t="shared" si="185"/>
        <v>72179.490000000005</v>
      </c>
      <c r="U965" s="95">
        <f t="shared" si="186"/>
        <v>108269.23</v>
      </c>
      <c r="V965" s="95">
        <f t="shared" si="187"/>
        <v>98507.99</v>
      </c>
      <c r="W965" s="96">
        <f t="shared" si="188"/>
        <v>545045.27</v>
      </c>
      <c r="X965" s="88"/>
      <c r="Y965" s="97">
        <f t="shared" si="189"/>
        <v>130625.29</v>
      </c>
      <c r="Z965" s="97">
        <f t="shared" si="190"/>
        <v>130625.29</v>
      </c>
      <c r="AA965" s="97">
        <f t="shared" si="191"/>
        <v>261250.58</v>
      </c>
    </row>
    <row r="966" spans="1:27" x14ac:dyDescent="0.2">
      <c r="A966" s="85">
        <v>110116</v>
      </c>
      <c r="B966" s="85" t="s">
        <v>1578</v>
      </c>
      <c r="C966" s="85" t="s">
        <v>362</v>
      </c>
      <c r="D966" s="85" t="s">
        <v>65</v>
      </c>
      <c r="E966" s="85" t="s">
        <v>66</v>
      </c>
      <c r="F966" s="85" t="s">
        <v>66</v>
      </c>
      <c r="G966" s="85">
        <v>455731</v>
      </c>
      <c r="H966" s="85">
        <v>1073837449</v>
      </c>
      <c r="I966" s="86" t="s">
        <v>67</v>
      </c>
      <c r="J966" s="85">
        <v>1018315</v>
      </c>
      <c r="K966" s="86" t="s">
        <v>72</v>
      </c>
      <c r="L966" s="86" t="s">
        <v>73</v>
      </c>
      <c r="M966" s="87">
        <v>32652</v>
      </c>
      <c r="N966" s="87">
        <v>40406</v>
      </c>
      <c r="O966" s="102">
        <f t="shared" si="180"/>
        <v>0.80809780725634806</v>
      </c>
      <c r="P966" s="91">
        <f t="shared" si="181"/>
        <v>32652.000000000004</v>
      </c>
      <c r="Q966" s="92">
        <f t="shared" si="182"/>
        <v>2.4004439043117994E-3</v>
      </c>
      <c r="R966" s="93">
        <f t="shared" si="183"/>
        <v>1.8934983236204995E-3</v>
      </c>
      <c r="S966" s="94">
        <f t="shared" si="184"/>
        <v>1141192.6399999999</v>
      </c>
      <c r="T966" s="95">
        <f t="shared" si="185"/>
        <v>309561.21999999997</v>
      </c>
      <c r="U966" s="95">
        <f t="shared" si="186"/>
        <v>464341.84</v>
      </c>
      <c r="V966" s="95">
        <f t="shared" si="187"/>
        <v>422478.13</v>
      </c>
      <c r="W966" s="96">
        <f t="shared" si="188"/>
        <v>2337573.83</v>
      </c>
      <c r="X966" s="88"/>
      <c r="Y966" s="97">
        <f t="shared" si="189"/>
        <v>560221.84</v>
      </c>
      <c r="Z966" s="97">
        <f t="shared" si="190"/>
        <v>560221.84</v>
      </c>
      <c r="AA966" s="97">
        <f t="shared" si="191"/>
        <v>1120443.68</v>
      </c>
    </row>
    <row r="967" spans="1:27" x14ac:dyDescent="0.2">
      <c r="A967" s="85">
        <v>110118</v>
      </c>
      <c r="B967" s="85" t="s">
        <v>1579</v>
      </c>
      <c r="C967" s="85" t="s">
        <v>1580</v>
      </c>
      <c r="D967" s="85" t="s">
        <v>106</v>
      </c>
      <c r="E967" s="85" t="s">
        <v>76</v>
      </c>
      <c r="F967" s="85" t="s">
        <v>76</v>
      </c>
      <c r="G967" s="85">
        <v>676463</v>
      </c>
      <c r="H967" s="85">
        <v>1760950141</v>
      </c>
      <c r="I967" s="86" t="s">
        <v>67</v>
      </c>
      <c r="J967" s="85">
        <v>1030346</v>
      </c>
      <c r="K967" s="86" t="s">
        <v>1484</v>
      </c>
      <c r="L967" s="86" t="s">
        <v>69</v>
      </c>
      <c r="M967" s="87">
        <v>13155</v>
      </c>
      <c r="N967" s="87">
        <v>18079</v>
      </c>
      <c r="O967" s="102">
        <f t="shared" si="180"/>
        <v>0.72763980308645393</v>
      </c>
      <c r="P967" s="91">
        <f t="shared" si="181"/>
        <v>15794.654605263158</v>
      </c>
      <c r="Q967" s="92">
        <f t="shared" si="182"/>
        <v>0</v>
      </c>
      <c r="R967" s="93">
        <f t="shared" si="183"/>
        <v>9.1593629845738663E-4</v>
      </c>
      <c r="S967" s="94">
        <f t="shared" si="184"/>
        <v>0</v>
      </c>
      <c r="T967" s="95">
        <f t="shared" si="185"/>
        <v>149743.13</v>
      </c>
      <c r="U967" s="95">
        <f t="shared" si="186"/>
        <v>224614.69</v>
      </c>
      <c r="V967" s="95">
        <f t="shared" si="187"/>
        <v>0</v>
      </c>
      <c r="W967" s="96">
        <f t="shared" si="188"/>
        <v>374357.82</v>
      </c>
      <c r="X967" s="88"/>
      <c r="Y967" s="97">
        <f t="shared" si="189"/>
        <v>0</v>
      </c>
      <c r="Z967" s="97">
        <f t="shared" si="190"/>
        <v>0</v>
      </c>
      <c r="AA967" s="97">
        <f t="shared" si="191"/>
        <v>0</v>
      </c>
    </row>
    <row r="968" spans="1:27" x14ac:dyDescent="0.2">
      <c r="A968" s="85">
        <v>110148</v>
      </c>
      <c r="B968" s="85" t="s">
        <v>1581</v>
      </c>
      <c r="C968" s="85" t="s">
        <v>483</v>
      </c>
      <c r="D968" s="85" t="s">
        <v>65</v>
      </c>
      <c r="E968" s="85" t="s">
        <v>670</v>
      </c>
      <c r="F968" s="85" t="s">
        <v>195</v>
      </c>
      <c r="G968" s="85">
        <v>676465</v>
      </c>
      <c r="H968" s="85">
        <v>1821749094</v>
      </c>
      <c r="I968" s="86" t="s">
        <v>67</v>
      </c>
      <c r="J968" s="85">
        <v>1030404</v>
      </c>
      <c r="K968" s="86" t="s">
        <v>72</v>
      </c>
      <c r="L968" s="86" t="s">
        <v>73</v>
      </c>
      <c r="M968" s="87">
        <v>16529</v>
      </c>
      <c r="N968" s="87">
        <v>29047</v>
      </c>
      <c r="O968" s="102">
        <f t="shared" si="180"/>
        <v>0.5690432746927393</v>
      </c>
      <c r="P968" s="91">
        <f t="shared" si="181"/>
        <v>16529</v>
      </c>
      <c r="Q968" s="92">
        <f t="shared" si="182"/>
        <v>1.2151456968752213E-3</v>
      </c>
      <c r="R968" s="93">
        <f t="shared" si="183"/>
        <v>9.5852118679171973E-4</v>
      </c>
      <c r="S968" s="94">
        <f t="shared" si="184"/>
        <v>577691.19999999995</v>
      </c>
      <c r="T968" s="95">
        <f t="shared" si="185"/>
        <v>156705.18</v>
      </c>
      <c r="U968" s="95">
        <f t="shared" si="186"/>
        <v>235057.77</v>
      </c>
      <c r="V968" s="95">
        <f t="shared" si="187"/>
        <v>213865.64</v>
      </c>
      <c r="W968" s="96">
        <f t="shared" si="188"/>
        <v>1183319.79</v>
      </c>
      <c r="X968" s="88"/>
      <c r="Y968" s="97">
        <f t="shared" si="189"/>
        <v>283593.86</v>
      </c>
      <c r="Z968" s="97">
        <f t="shared" si="190"/>
        <v>283593.86</v>
      </c>
      <c r="AA968" s="97">
        <f t="shared" si="191"/>
        <v>567187.72</v>
      </c>
    </row>
    <row r="969" spans="1:27" x14ac:dyDescent="0.2">
      <c r="A969" s="85">
        <v>110205</v>
      </c>
      <c r="B969" s="85" t="s">
        <v>1582</v>
      </c>
      <c r="C969" s="85" t="s">
        <v>1388</v>
      </c>
      <c r="D969" s="85" t="s">
        <v>65</v>
      </c>
      <c r="E969" s="85" t="s">
        <v>328</v>
      </c>
      <c r="F969" s="85" t="s">
        <v>100</v>
      </c>
      <c r="G969" s="85">
        <v>676092</v>
      </c>
      <c r="H969" s="85">
        <v>1093131476</v>
      </c>
      <c r="I969" s="86" t="s">
        <v>566</v>
      </c>
      <c r="J969" s="85">
        <v>1028750</v>
      </c>
      <c r="K969" s="86">
        <v>42917</v>
      </c>
      <c r="L969" s="86">
        <v>43281</v>
      </c>
      <c r="M969" s="87">
        <v>11789</v>
      </c>
      <c r="N969" s="87">
        <v>15792</v>
      </c>
      <c r="O969" s="102">
        <f t="shared" si="180"/>
        <v>0.74651722391084097</v>
      </c>
      <c r="P969" s="91">
        <f t="shared" si="181"/>
        <v>11821.387362637362</v>
      </c>
      <c r="Q969" s="92">
        <f t="shared" si="182"/>
        <v>8.6906092230648634E-4</v>
      </c>
      <c r="R969" s="93">
        <f t="shared" si="183"/>
        <v>6.8552545491922087E-4</v>
      </c>
      <c r="S969" s="94">
        <f t="shared" si="184"/>
        <v>413159.38</v>
      </c>
      <c r="T969" s="95">
        <f t="shared" si="185"/>
        <v>112074.09</v>
      </c>
      <c r="U969" s="95">
        <f t="shared" si="186"/>
        <v>168111.13</v>
      </c>
      <c r="V969" s="95">
        <f t="shared" si="187"/>
        <v>152954.72</v>
      </c>
      <c r="W969" s="96">
        <f t="shared" si="188"/>
        <v>846299.32</v>
      </c>
      <c r="X969" s="88"/>
      <c r="Y969" s="97">
        <f t="shared" si="189"/>
        <v>202823.7</v>
      </c>
      <c r="Z969" s="97">
        <f t="shared" si="190"/>
        <v>202823.7</v>
      </c>
      <c r="AA969" s="97">
        <f t="shared" si="191"/>
        <v>405647.4</v>
      </c>
    </row>
    <row r="970" spans="1:27" x14ac:dyDescent="0.2">
      <c r="A970" s="85">
        <v>110207</v>
      </c>
      <c r="B970" s="85" t="s">
        <v>1583</v>
      </c>
      <c r="C970" s="85" t="s">
        <v>71</v>
      </c>
      <c r="D970" s="85" t="s">
        <v>65</v>
      </c>
      <c r="E970" s="85" t="s">
        <v>76</v>
      </c>
      <c r="F970" s="85" t="s">
        <v>76</v>
      </c>
      <c r="G970" s="85">
        <v>676467</v>
      </c>
      <c r="H970" s="85">
        <v>1669957619</v>
      </c>
      <c r="I970" s="86" t="s">
        <v>67</v>
      </c>
      <c r="J970" s="85">
        <v>1030643</v>
      </c>
      <c r="K970" s="86" t="s">
        <v>72</v>
      </c>
      <c r="L970" s="86" t="s">
        <v>73</v>
      </c>
      <c r="M970" s="87">
        <v>13361</v>
      </c>
      <c r="N970" s="87">
        <v>25934</v>
      </c>
      <c r="O970" s="102">
        <f t="shared" si="180"/>
        <v>0.51519241150613093</v>
      </c>
      <c r="P970" s="91">
        <f t="shared" si="181"/>
        <v>13361</v>
      </c>
      <c r="Q970" s="92">
        <f t="shared" si="182"/>
        <v>9.8224706007319458E-4</v>
      </c>
      <c r="R970" s="93">
        <f t="shared" si="183"/>
        <v>7.7480800875577278E-4</v>
      </c>
      <c r="S970" s="94">
        <f t="shared" si="184"/>
        <v>466969.09</v>
      </c>
      <c r="T970" s="95">
        <f t="shared" si="185"/>
        <v>126670.57</v>
      </c>
      <c r="U970" s="95">
        <f t="shared" si="186"/>
        <v>190005.86</v>
      </c>
      <c r="V970" s="95">
        <f t="shared" si="187"/>
        <v>172875.48</v>
      </c>
      <c r="W970" s="96">
        <f t="shared" si="188"/>
        <v>956521</v>
      </c>
      <c r="X970" s="88"/>
      <c r="Y970" s="97">
        <f t="shared" si="189"/>
        <v>229239.37</v>
      </c>
      <c r="Z970" s="97">
        <f t="shared" si="190"/>
        <v>229239.37</v>
      </c>
      <c r="AA970" s="97">
        <f t="shared" si="191"/>
        <v>458478.74</v>
      </c>
    </row>
    <row r="971" spans="1:27" x14ac:dyDescent="0.2">
      <c r="A971" s="85">
        <v>110216</v>
      </c>
      <c r="B971" s="85" t="s">
        <v>1584</v>
      </c>
      <c r="C971" s="85" t="s">
        <v>124</v>
      </c>
      <c r="D971" s="85" t="s">
        <v>65</v>
      </c>
      <c r="E971" s="85" t="s">
        <v>318</v>
      </c>
      <c r="F971" s="85" t="s">
        <v>92</v>
      </c>
      <c r="G971" s="85">
        <v>675096</v>
      </c>
      <c r="H971" s="85">
        <v>1841693793</v>
      </c>
      <c r="I971" s="86" t="s">
        <v>67</v>
      </c>
      <c r="J971" s="85">
        <v>1028547</v>
      </c>
      <c r="K971" s="86" t="s">
        <v>111</v>
      </c>
      <c r="L971" s="86" t="s">
        <v>112</v>
      </c>
      <c r="M971" s="87">
        <v>22297</v>
      </c>
      <c r="N971" s="87">
        <v>33334</v>
      </c>
      <c r="O971" s="102">
        <f t="shared" si="180"/>
        <v>0.66889662206755862</v>
      </c>
      <c r="P971" s="91">
        <f t="shared" si="181"/>
        <v>22297</v>
      </c>
      <c r="Q971" s="92">
        <f t="shared" si="182"/>
        <v>1.6391858916587096E-3</v>
      </c>
      <c r="R971" s="93">
        <f t="shared" si="183"/>
        <v>1.2930090690238354E-3</v>
      </c>
      <c r="S971" s="94">
        <f t="shared" si="184"/>
        <v>779283.73</v>
      </c>
      <c r="T971" s="95">
        <f t="shared" si="185"/>
        <v>211389.4</v>
      </c>
      <c r="U971" s="95">
        <f t="shared" si="186"/>
        <v>317084.09999999998</v>
      </c>
      <c r="V971" s="95">
        <f t="shared" si="187"/>
        <v>288496.71999999997</v>
      </c>
      <c r="W971" s="96">
        <f t="shared" si="188"/>
        <v>1596253.95</v>
      </c>
      <c r="X971" s="88"/>
      <c r="Y971" s="97">
        <f t="shared" si="189"/>
        <v>382557.47</v>
      </c>
      <c r="Z971" s="97">
        <f t="shared" si="190"/>
        <v>382557.47</v>
      </c>
      <c r="AA971" s="97">
        <f t="shared" si="191"/>
        <v>765114.94</v>
      </c>
    </row>
    <row r="972" spans="1:27" x14ac:dyDescent="0.2">
      <c r="A972" s="85">
        <v>110230</v>
      </c>
      <c r="B972" s="85" t="s">
        <v>1585</v>
      </c>
      <c r="C972" s="85" t="s">
        <v>119</v>
      </c>
      <c r="D972" s="85" t="s">
        <v>65</v>
      </c>
      <c r="E972" s="85" t="s">
        <v>115</v>
      </c>
      <c r="F972" s="85" t="s">
        <v>100</v>
      </c>
      <c r="G972" s="85">
        <v>675424</v>
      </c>
      <c r="H972" s="85">
        <v>1780124594</v>
      </c>
      <c r="I972" s="86" t="s">
        <v>67</v>
      </c>
      <c r="J972" s="85">
        <v>1028817</v>
      </c>
      <c r="K972" s="86" t="s">
        <v>68</v>
      </c>
      <c r="L972" s="86" t="s">
        <v>69</v>
      </c>
      <c r="M972" s="87">
        <v>15389</v>
      </c>
      <c r="N972" s="87">
        <v>29043</v>
      </c>
      <c r="O972" s="102">
        <f t="shared" si="180"/>
        <v>0.52986950383913511</v>
      </c>
      <c r="P972" s="91">
        <f t="shared" si="181"/>
        <v>15389</v>
      </c>
      <c r="Q972" s="92">
        <f t="shared" si="182"/>
        <v>1.1313374752987345E-3</v>
      </c>
      <c r="R972" s="93">
        <f t="shared" si="183"/>
        <v>8.9241227802878422E-4</v>
      </c>
      <c r="S972" s="94">
        <f t="shared" si="184"/>
        <v>537848.02</v>
      </c>
      <c r="T972" s="95">
        <f t="shared" si="185"/>
        <v>145897.26999999999</v>
      </c>
      <c r="U972" s="95">
        <f t="shared" si="186"/>
        <v>218845.91</v>
      </c>
      <c r="V972" s="95">
        <f t="shared" si="187"/>
        <v>199115.4</v>
      </c>
      <c r="W972" s="96">
        <f t="shared" si="188"/>
        <v>1101706.6000000001</v>
      </c>
      <c r="X972" s="88"/>
      <c r="Y972" s="97">
        <f t="shared" si="189"/>
        <v>264034.48</v>
      </c>
      <c r="Z972" s="97">
        <f t="shared" si="190"/>
        <v>264034.48</v>
      </c>
      <c r="AA972" s="97">
        <f t="shared" si="191"/>
        <v>528068.96</v>
      </c>
    </row>
    <row r="973" spans="1:27" x14ac:dyDescent="0.2">
      <c r="A973" s="85">
        <v>110273</v>
      </c>
      <c r="B973" s="85" t="s">
        <v>1586</v>
      </c>
      <c r="C973" s="85" t="s">
        <v>1118</v>
      </c>
      <c r="D973" s="85" t="s">
        <v>65</v>
      </c>
      <c r="E973" s="85" t="s">
        <v>766</v>
      </c>
      <c r="F973" s="85" t="s">
        <v>135</v>
      </c>
      <c r="G973" s="85">
        <v>675942</v>
      </c>
      <c r="H973" s="85">
        <v>1063871382</v>
      </c>
      <c r="I973" s="86" t="s">
        <v>67</v>
      </c>
      <c r="J973" s="85">
        <v>1027527</v>
      </c>
      <c r="K973" s="86" t="s">
        <v>111</v>
      </c>
      <c r="L973" s="86" t="s">
        <v>112</v>
      </c>
      <c r="M973" s="87">
        <v>18896</v>
      </c>
      <c r="N973" s="87">
        <v>35646</v>
      </c>
      <c r="O973" s="102">
        <f t="shared" si="180"/>
        <v>0.53010155417157601</v>
      </c>
      <c r="P973" s="91">
        <f t="shared" si="181"/>
        <v>18896</v>
      </c>
      <c r="Q973" s="92">
        <f t="shared" si="182"/>
        <v>1.3891580306221903E-3</v>
      </c>
      <c r="R973" s="93">
        <f t="shared" si="183"/>
        <v>1.0957841578810778E-3</v>
      </c>
      <c r="S973" s="94">
        <f t="shared" si="184"/>
        <v>660418.23</v>
      </c>
      <c r="T973" s="95">
        <f t="shared" si="185"/>
        <v>179145.81</v>
      </c>
      <c r="U973" s="95">
        <f t="shared" si="186"/>
        <v>268718.71000000002</v>
      </c>
      <c r="V973" s="95">
        <f t="shared" si="187"/>
        <v>244491.81</v>
      </c>
      <c r="W973" s="96">
        <f t="shared" si="188"/>
        <v>1352774.56</v>
      </c>
      <c r="X973" s="88"/>
      <c r="Y973" s="97">
        <f t="shared" si="189"/>
        <v>324205.31</v>
      </c>
      <c r="Z973" s="97">
        <f t="shared" si="190"/>
        <v>324205.31</v>
      </c>
      <c r="AA973" s="97">
        <f t="shared" si="191"/>
        <v>648410.62</v>
      </c>
    </row>
    <row r="974" spans="1:27" x14ac:dyDescent="0.2">
      <c r="A974" s="85">
        <v>110280</v>
      </c>
      <c r="B974" s="85" t="s">
        <v>1587</v>
      </c>
      <c r="C974" s="85" t="s">
        <v>140</v>
      </c>
      <c r="D974" s="85" t="s">
        <v>65</v>
      </c>
      <c r="E974" s="85" t="s">
        <v>86</v>
      </c>
      <c r="F974" s="85" t="s">
        <v>86</v>
      </c>
      <c r="G974" s="85">
        <v>676478</v>
      </c>
      <c r="H974" s="85">
        <v>1962044255</v>
      </c>
      <c r="I974" s="86" t="s">
        <v>67</v>
      </c>
      <c r="J974" s="85">
        <v>1030901</v>
      </c>
      <c r="K974" s="86" t="s">
        <v>484</v>
      </c>
      <c r="L974" s="86" t="s">
        <v>73</v>
      </c>
      <c r="M974" s="87">
        <v>8256</v>
      </c>
      <c r="N974" s="87">
        <v>11747</v>
      </c>
      <c r="O974" s="102">
        <f t="shared" ref="O974:O984" si="192">M974/N974</f>
        <v>0.70281774069975311</v>
      </c>
      <c r="P974" s="91">
        <f t="shared" si="181"/>
        <v>12350.163934426229</v>
      </c>
      <c r="Q974" s="92">
        <f t="shared" si="182"/>
        <v>9.0793445221257099E-4</v>
      </c>
      <c r="R974" s="93">
        <f t="shared" si="183"/>
        <v>7.1618935153357883E-4</v>
      </c>
      <c r="S974" s="94">
        <f t="shared" si="184"/>
        <v>431640.21</v>
      </c>
      <c r="T974" s="95">
        <f t="shared" si="185"/>
        <v>117087.22</v>
      </c>
      <c r="U974" s="95">
        <f t="shared" si="186"/>
        <v>175630.83</v>
      </c>
      <c r="V974" s="95">
        <f t="shared" si="187"/>
        <v>159796.46</v>
      </c>
      <c r="W974" s="96">
        <f t="shared" si="188"/>
        <v>884154.72</v>
      </c>
      <c r="X974" s="88"/>
      <c r="Y974" s="97">
        <f t="shared" si="189"/>
        <v>211896.1</v>
      </c>
      <c r="Z974" s="97">
        <f t="shared" si="190"/>
        <v>211896.1</v>
      </c>
      <c r="AA974" s="97">
        <f t="shared" si="191"/>
        <v>423792.2</v>
      </c>
    </row>
    <row r="975" spans="1:27" x14ac:dyDescent="0.2">
      <c r="A975" s="85">
        <v>110282</v>
      </c>
      <c r="B975" s="85" t="s">
        <v>1588</v>
      </c>
      <c r="C975" s="85" t="s">
        <v>989</v>
      </c>
      <c r="D975" s="85" t="s">
        <v>65</v>
      </c>
      <c r="E975" s="85" t="s">
        <v>932</v>
      </c>
      <c r="F975" s="85" t="s">
        <v>76</v>
      </c>
      <c r="G975" s="85">
        <v>676476</v>
      </c>
      <c r="H975" s="85">
        <v>1548974777</v>
      </c>
      <c r="I975" s="86" t="s">
        <v>67</v>
      </c>
      <c r="J975" s="85">
        <v>1030805</v>
      </c>
      <c r="K975" s="86" t="s">
        <v>93</v>
      </c>
      <c r="L975" s="86" t="s">
        <v>73</v>
      </c>
      <c r="M975" s="87">
        <v>7159</v>
      </c>
      <c r="N975" s="87">
        <v>11801</v>
      </c>
      <c r="O975" s="102">
        <f t="shared" si="192"/>
        <v>0.60664350478772988</v>
      </c>
      <c r="P975" s="91">
        <f t="shared" si="181"/>
        <v>9536.6240875912408</v>
      </c>
      <c r="Q975" s="92">
        <f t="shared" si="182"/>
        <v>7.0109430230220105E-4</v>
      </c>
      <c r="R975" s="93">
        <f t="shared" si="183"/>
        <v>5.5303141378331767E-4</v>
      </c>
      <c r="S975" s="94">
        <f t="shared" si="184"/>
        <v>333306.53999999998</v>
      </c>
      <c r="T975" s="95">
        <f t="shared" si="185"/>
        <v>90413.11</v>
      </c>
      <c r="U975" s="95">
        <f t="shared" si="186"/>
        <v>135619.67000000001</v>
      </c>
      <c r="V975" s="95">
        <f t="shared" si="187"/>
        <v>123392.6</v>
      </c>
      <c r="W975" s="96">
        <f t="shared" si="188"/>
        <v>682731.91999999993</v>
      </c>
      <c r="X975" s="88"/>
      <c r="Y975" s="97">
        <f t="shared" si="189"/>
        <v>163623.21</v>
      </c>
      <c r="Z975" s="97">
        <f t="shared" si="190"/>
        <v>163623.21</v>
      </c>
      <c r="AA975" s="97">
        <f t="shared" si="191"/>
        <v>327246.42</v>
      </c>
    </row>
    <row r="976" spans="1:27" x14ac:dyDescent="0.2">
      <c r="A976" s="85">
        <v>110301</v>
      </c>
      <c r="B976" s="85" t="s">
        <v>1589</v>
      </c>
      <c r="C976" s="85" t="s">
        <v>579</v>
      </c>
      <c r="D976" s="85" t="s">
        <v>65</v>
      </c>
      <c r="E976" s="85" t="s">
        <v>291</v>
      </c>
      <c r="F976" s="85" t="s">
        <v>182</v>
      </c>
      <c r="G976" s="85">
        <v>676481</v>
      </c>
      <c r="H976" s="85">
        <v>1538719836</v>
      </c>
      <c r="I976" s="86" t="s">
        <v>67</v>
      </c>
      <c r="J976" s="85">
        <v>1030947</v>
      </c>
      <c r="K976" s="86" t="s">
        <v>260</v>
      </c>
      <c r="L976" s="86" t="s">
        <v>73</v>
      </c>
      <c r="M976" s="87">
        <v>8203</v>
      </c>
      <c r="N976" s="87">
        <v>16592</v>
      </c>
      <c r="O976" s="102">
        <f t="shared" si="192"/>
        <v>0.49439488910318224</v>
      </c>
      <c r="P976" s="91">
        <f t="shared" si="181"/>
        <v>14056.784037558686</v>
      </c>
      <c r="Q976" s="92">
        <f t="shared" si="182"/>
        <v>1.0333983081338095E-3</v>
      </c>
      <c r="R976" s="93">
        <f t="shared" si="183"/>
        <v>8.1515671354320612E-4</v>
      </c>
      <c r="S976" s="94">
        <f t="shared" si="184"/>
        <v>491286.86</v>
      </c>
      <c r="T976" s="95">
        <f t="shared" si="185"/>
        <v>133267.04</v>
      </c>
      <c r="U976" s="95">
        <f t="shared" si="186"/>
        <v>199900.55</v>
      </c>
      <c r="V976" s="95">
        <f t="shared" si="187"/>
        <v>181878.1</v>
      </c>
      <c r="W976" s="96">
        <f t="shared" si="188"/>
        <v>1006332.5499999999</v>
      </c>
      <c r="X976" s="88"/>
      <c r="Y976" s="97">
        <f t="shared" si="189"/>
        <v>241177.18</v>
      </c>
      <c r="Z976" s="97">
        <f t="shared" si="190"/>
        <v>241177.18</v>
      </c>
      <c r="AA976" s="97">
        <f t="shared" si="191"/>
        <v>482354.36</v>
      </c>
    </row>
    <row r="977" spans="1:27" x14ac:dyDescent="0.2">
      <c r="A977" s="85">
        <v>110356</v>
      </c>
      <c r="B977" s="85" t="s">
        <v>1590</v>
      </c>
      <c r="C977" s="85" t="s">
        <v>362</v>
      </c>
      <c r="D977" s="85" t="s">
        <v>65</v>
      </c>
      <c r="E977" s="85" t="s">
        <v>167</v>
      </c>
      <c r="F977" s="85" t="s">
        <v>100</v>
      </c>
      <c r="G977" s="85">
        <v>676488</v>
      </c>
      <c r="H977" s="85">
        <v>1578101218</v>
      </c>
      <c r="I977" s="86" t="s">
        <v>67</v>
      </c>
      <c r="J977" s="85">
        <v>1031135</v>
      </c>
      <c r="K977" s="86" t="s">
        <v>276</v>
      </c>
      <c r="L977" s="86" t="s">
        <v>73</v>
      </c>
      <c r="M977" s="87">
        <v>754</v>
      </c>
      <c r="N977" s="87">
        <v>5520</v>
      </c>
      <c r="O977" s="102">
        <f t="shared" si="192"/>
        <v>0.13659420289855073</v>
      </c>
      <c r="P977" s="91">
        <f t="shared" si="181"/>
        <v>2274.4628099173556</v>
      </c>
      <c r="Q977" s="92">
        <f t="shared" si="182"/>
        <v>1.6720937117634455E-4</v>
      </c>
      <c r="R977" s="93">
        <f t="shared" si="183"/>
        <v>1.3189671437325993E-4</v>
      </c>
      <c r="S977" s="94">
        <f t="shared" si="184"/>
        <v>79492.84</v>
      </c>
      <c r="T977" s="95">
        <f t="shared" si="185"/>
        <v>21563.32</v>
      </c>
      <c r="U977" s="95">
        <f t="shared" si="186"/>
        <v>32344.98</v>
      </c>
      <c r="V977" s="95">
        <f t="shared" si="187"/>
        <v>29428.85</v>
      </c>
      <c r="W977" s="96">
        <f t="shared" si="188"/>
        <v>162829.99000000002</v>
      </c>
      <c r="X977" s="88"/>
      <c r="Y977" s="97">
        <f t="shared" si="189"/>
        <v>39023.760000000002</v>
      </c>
      <c r="Z977" s="97">
        <f t="shared" si="190"/>
        <v>39023.760000000002</v>
      </c>
      <c r="AA977" s="97">
        <f t="shared" si="191"/>
        <v>78047.520000000004</v>
      </c>
    </row>
    <row r="978" spans="1:27" x14ac:dyDescent="0.2">
      <c r="A978" s="85">
        <v>110366</v>
      </c>
      <c r="B978" s="85" t="s">
        <v>1591</v>
      </c>
      <c r="C978" s="85" t="s">
        <v>1592</v>
      </c>
      <c r="D978" s="85" t="s">
        <v>106</v>
      </c>
      <c r="E978" s="85" t="s">
        <v>1593</v>
      </c>
      <c r="F978" s="85" t="s">
        <v>182</v>
      </c>
      <c r="G978" s="85">
        <v>676491</v>
      </c>
      <c r="H978" s="85">
        <v>1174111447</v>
      </c>
      <c r="I978" s="86" t="s">
        <v>81</v>
      </c>
      <c r="J978" s="85">
        <v>1031219</v>
      </c>
      <c r="K978" s="86">
        <v>44105</v>
      </c>
      <c r="L978" s="86">
        <v>44196</v>
      </c>
      <c r="M978" s="87">
        <v>2651</v>
      </c>
      <c r="N978" s="87">
        <v>3584</v>
      </c>
      <c r="O978" s="102">
        <f t="shared" si="192"/>
        <v>0.7396763392857143</v>
      </c>
      <c r="P978" s="91">
        <f t="shared" si="181"/>
        <v>10633.131868131868</v>
      </c>
      <c r="Q978" s="92">
        <f t="shared" si="182"/>
        <v>0</v>
      </c>
      <c r="R978" s="93">
        <f t="shared" si="183"/>
        <v>6.1661819696016789E-4</v>
      </c>
      <c r="S978" s="94">
        <f t="shared" si="184"/>
        <v>0</v>
      </c>
      <c r="T978" s="95">
        <f t="shared" si="185"/>
        <v>100808.69</v>
      </c>
      <c r="U978" s="95">
        <f t="shared" si="186"/>
        <v>151213.03</v>
      </c>
      <c r="V978" s="95">
        <f t="shared" si="187"/>
        <v>0</v>
      </c>
      <c r="W978" s="96">
        <f t="shared" si="188"/>
        <v>252021.72</v>
      </c>
      <c r="X978" s="88"/>
      <c r="Y978" s="97">
        <f t="shared" si="189"/>
        <v>0</v>
      </c>
      <c r="Z978" s="97">
        <f t="shared" si="190"/>
        <v>0</v>
      </c>
      <c r="AA978" s="97">
        <f t="shared" si="191"/>
        <v>0</v>
      </c>
    </row>
    <row r="979" spans="1:27" x14ac:dyDescent="0.2">
      <c r="A979" s="85">
        <v>110390</v>
      </c>
      <c r="B979" s="85" t="s">
        <v>1594</v>
      </c>
      <c r="C979" s="85" t="s">
        <v>71</v>
      </c>
      <c r="D979" s="85" t="s">
        <v>65</v>
      </c>
      <c r="E979" s="85" t="s">
        <v>503</v>
      </c>
      <c r="F979" s="85" t="s">
        <v>195</v>
      </c>
      <c r="G979" s="85">
        <v>676493</v>
      </c>
      <c r="H979" s="85">
        <v>1952920647</v>
      </c>
      <c r="I979" s="86" t="s">
        <v>67</v>
      </c>
      <c r="J979" s="85">
        <v>1031357</v>
      </c>
      <c r="K979" s="86" t="s">
        <v>1595</v>
      </c>
      <c r="L979" s="86" t="s">
        <v>73</v>
      </c>
      <c r="M979" s="87">
        <v>765</v>
      </c>
      <c r="N979" s="87">
        <v>1447</v>
      </c>
      <c r="O979" s="102">
        <f t="shared" si="192"/>
        <v>0.52868002764340016</v>
      </c>
      <c r="P979" s="91">
        <f t="shared" si="181"/>
        <v>3988.9285714285716</v>
      </c>
      <c r="Q979" s="92">
        <f t="shared" si="182"/>
        <v>2.9325000839216245E-4</v>
      </c>
      <c r="R979" s="93">
        <f t="shared" si="183"/>
        <v>2.3131904823722632E-4</v>
      </c>
      <c r="S979" s="94">
        <f t="shared" si="184"/>
        <v>139413.69</v>
      </c>
      <c r="T979" s="95">
        <f t="shared" si="185"/>
        <v>37817.519999999997</v>
      </c>
      <c r="U979" s="95">
        <f t="shared" si="186"/>
        <v>56726.28</v>
      </c>
      <c r="V979" s="95">
        <f t="shared" si="187"/>
        <v>51612</v>
      </c>
      <c r="W979" s="96">
        <f t="shared" si="188"/>
        <v>285569.49</v>
      </c>
      <c r="X979" s="88"/>
      <c r="Y979" s="97">
        <f t="shared" si="189"/>
        <v>68439.45</v>
      </c>
      <c r="Z979" s="97">
        <f t="shared" si="190"/>
        <v>68439.45</v>
      </c>
      <c r="AA979" s="97">
        <f t="shared" si="191"/>
        <v>136878.9</v>
      </c>
    </row>
    <row r="980" spans="1:27" x14ac:dyDescent="0.2">
      <c r="A980" s="85">
        <v>110400</v>
      </c>
      <c r="B980" s="85" t="s">
        <v>1596</v>
      </c>
      <c r="C980" s="85" t="s">
        <v>334</v>
      </c>
      <c r="D980" s="85" t="s">
        <v>65</v>
      </c>
      <c r="E980" s="85" t="s">
        <v>221</v>
      </c>
      <c r="F980" s="85" t="s">
        <v>92</v>
      </c>
      <c r="G980" s="85">
        <v>676093</v>
      </c>
      <c r="H980" s="85">
        <v>1346904281</v>
      </c>
      <c r="I980" s="86" t="s">
        <v>67</v>
      </c>
      <c r="J980" s="85">
        <v>1027576</v>
      </c>
      <c r="K980" s="86" t="s">
        <v>72</v>
      </c>
      <c r="L980" s="86" t="s">
        <v>73</v>
      </c>
      <c r="M980" s="87">
        <v>8014</v>
      </c>
      <c r="N980" s="87">
        <v>13871</v>
      </c>
      <c r="O980" s="102">
        <f t="shared" si="192"/>
        <v>0.57775214476245407</v>
      </c>
      <c r="P980" s="91">
        <f t="shared" si="181"/>
        <v>8013.9999999999991</v>
      </c>
      <c r="Q980" s="92">
        <f t="shared" si="182"/>
        <v>5.8915709448593523E-4</v>
      </c>
      <c r="R980" s="93">
        <f t="shared" si="183"/>
        <v>4.6473403054926745E-4</v>
      </c>
      <c r="S980" s="94">
        <f t="shared" si="184"/>
        <v>280090.59000000003</v>
      </c>
      <c r="T980" s="95">
        <f t="shared" si="185"/>
        <v>75977.69</v>
      </c>
      <c r="U980" s="95">
        <f t="shared" si="186"/>
        <v>113966.54</v>
      </c>
      <c r="V980" s="95">
        <f t="shared" si="187"/>
        <v>103691.65</v>
      </c>
      <c r="W980" s="96">
        <f t="shared" si="188"/>
        <v>573726.47</v>
      </c>
      <c r="X980" s="88"/>
      <c r="Y980" s="97">
        <f t="shared" si="189"/>
        <v>137499.01</v>
      </c>
      <c r="Z980" s="97">
        <f t="shared" si="190"/>
        <v>137499.01</v>
      </c>
      <c r="AA980" s="97">
        <f t="shared" si="191"/>
        <v>274998.02</v>
      </c>
    </row>
    <row r="981" spans="1:27" x14ac:dyDescent="0.2">
      <c r="A981" s="85">
        <v>110403</v>
      </c>
      <c r="B981" s="85" t="s">
        <v>1597</v>
      </c>
      <c r="C981" s="85" t="s">
        <v>1597</v>
      </c>
      <c r="D981" s="85" t="s">
        <v>106</v>
      </c>
      <c r="E981" s="85" t="s">
        <v>99</v>
      </c>
      <c r="F981" s="85" t="s">
        <v>100</v>
      </c>
      <c r="G981" s="85">
        <v>676494</v>
      </c>
      <c r="H981" s="85">
        <v>8248040083</v>
      </c>
      <c r="I981" s="86" t="s">
        <v>67</v>
      </c>
      <c r="J981" s="85">
        <v>1031387</v>
      </c>
      <c r="K981" s="86" t="s">
        <v>1598</v>
      </c>
      <c r="L981" s="86" t="s">
        <v>73</v>
      </c>
      <c r="M981" s="87">
        <v>534</v>
      </c>
      <c r="N981" s="87">
        <v>802</v>
      </c>
      <c r="O981" s="102">
        <f t="shared" si="192"/>
        <v>0.66583541147132175</v>
      </c>
      <c r="P981" s="91">
        <f t="shared" si="181"/>
        <v>3748.2692307692309</v>
      </c>
      <c r="Q981" s="92">
        <f t="shared" si="182"/>
        <v>0</v>
      </c>
      <c r="R981" s="93">
        <f t="shared" si="183"/>
        <v>2.1736314789108898E-4</v>
      </c>
      <c r="S981" s="94">
        <f t="shared" si="184"/>
        <v>0</v>
      </c>
      <c r="T981" s="95">
        <f t="shared" si="185"/>
        <v>35535.919999999998</v>
      </c>
      <c r="U981" s="95">
        <f t="shared" si="186"/>
        <v>53303.88</v>
      </c>
      <c r="V981" s="95">
        <f t="shared" si="187"/>
        <v>0</v>
      </c>
      <c r="W981" s="96">
        <f t="shared" si="188"/>
        <v>88839.799999999988</v>
      </c>
      <c r="X981" s="88"/>
      <c r="Y981" s="97">
        <f t="shared" si="189"/>
        <v>0</v>
      </c>
      <c r="Z981" s="97">
        <f t="shared" si="190"/>
        <v>0</v>
      </c>
      <c r="AA981" s="97">
        <f t="shared" si="191"/>
        <v>0</v>
      </c>
    </row>
    <row r="982" spans="1:27" x14ac:dyDescent="0.2">
      <c r="A982" s="85">
        <v>110404</v>
      </c>
      <c r="B982" s="85" t="s">
        <v>1599</v>
      </c>
      <c r="C982" s="85" t="s">
        <v>159</v>
      </c>
      <c r="D982" s="85" t="s">
        <v>65</v>
      </c>
      <c r="E982" s="85" t="s">
        <v>865</v>
      </c>
      <c r="F982" s="85" t="s">
        <v>195</v>
      </c>
      <c r="G982" s="85">
        <v>676495</v>
      </c>
      <c r="H982" s="85">
        <v>1780204263</v>
      </c>
      <c r="I982" s="86" t="s">
        <v>67</v>
      </c>
      <c r="J982" s="85">
        <v>1031402</v>
      </c>
      <c r="K982" s="86" t="s">
        <v>1600</v>
      </c>
      <c r="L982" s="86" t="s">
        <v>73</v>
      </c>
      <c r="M982" s="87">
        <v>435</v>
      </c>
      <c r="N982" s="87">
        <v>869</v>
      </c>
      <c r="O982" s="102">
        <f t="shared" si="192"/>
        <v>0.50057537399309548</v>
      </c>
      <c r="P982" s="91">
        <f t="shared" si="181"/>
        <v>2520.2380952380954</v>
      </c>
      <c r="Q982" s="92">
        <f t="shared" si="182"/>
        <v>1.8527778308001549E-4</v>
      </c>
      <c r="R982" s="93">
        <f t="shared" si="183"/>
        <v>1.4614928973593819E-4</v>
      </c>
      <c r="S982" s="94">
        <f t="shared" si="184"/>
        <v>88082.73</v>
      </c>
      <c r="T982" s="95">
        <f t="shared" si="185"/>
        <v>23893.42</v>
      </c>
      <c r="U982" s="95">
        <f t="shared" si="186"/>
        <v>35840.129999999997</v>
      </c>
      <c r="V982" s="95">
        <f t="shared" si="187"/>
        <v>32608.89</v>
      </c>
      <c r="W982" s="96">
        <f t="shared" si="188"/>
        <v>180425.16999999998</v>
      </c>
      <c r="X982" s="88"/>
      <c r="Y982" s="97">
        <f t="shared" si="189"/>
        <v>43240.61</v>
      </c>
      <c r="Z982" s="97">
        <f t="shared" si="190"/>
        <v>43240.61</v>
      </c>
      <c r="AA982" s="97">
        <f t="shared" si="191"/>
        <v>86481.22</v>
      </c>
    </row>
    <row r="983" spans="1:27" x14ac:dyDescent="0.2">
      <c r="A983" s="85">
        <v>110431</v>
      </c>
      <c r="B983" s="85" t="s">
        <v>1601</v>
      </c>
      <c r="C983" s="85" t="s">
        <v>1602</v>
      </c>
      <c r="D983" s="85" t="s">
        <v>65</v>
      </c>
      <c r="E983" s="85" t="s">
        <v>1603</v>
      </c>
      <c r="F983" s="85" t="s">
        <v>80</v>
      </c>
      <c r="G983" s="85">
        <v>603</v>
      </c>
      <c r="H983" s="85">
        <v>1659327930</v>
      </c>
      <c r="I983" s="86" t="s">
        <v>67</v>
      </c>
      <c r="J983" s="85">
        <v>1026432</v>
      </c>
      <c r="K983" s="86" t="s">
        <v>87</v>
      </c>
      <c r="L983" s="86" t="s">
        <v>88</v>
      </c>
      <c r="M983" s="87">
        <v>7153</v>
      </c>
      <c r="N983" s="87">
        <v>11424</v>
      </c>
      <c r="O983" s="102">
        <f t="shared" si="192"/>
        <v>0.62613795518207283</v>
      </c>
      <c r="P983" s="91">
        <f t="shared" si="181"/>
        <v>7152.9999999999991</v>
      </c>
      <c r="Q983" s="92">
        <f t="shared" si="182"/>
        <v>5.2585983240053592E-4</v>
      </c>
      <c r="R983" s="93">
        <f t="shared" si="183"/>
        <v>4.1480440735199774E-4</v>
      </c>
      <c r="S983" s="94">
        <f t="shared" si="184"/>
        <v>249998.5</v>
      </c>
      <c r="T983" s="95">
        <f t="shared" si="185"/>
        <v>67814.880000000005</v>
      </c>
      <c r="U983" s="95">
        <f t="shared" si="186"/>
        <v>101722.32</v>
      </c>
      <c r="V983" s="95">
        <f t="shared" si="187"/>
        <v>92551.33</v>
      </c>
      <c r="W983" s="96">
        <f t="shared" si="188"/>
        <v>512087.03</v>
      </c>
      <c r="X983" s="88"/>
      <c r="Y983" s="97">
        <f t="shared" si="189"/>
        <v>122726.53</v>
      </c>
      <c r="Z983" s="97">
        <f t="shared" si="190"/>
        <v>122726.53</v>
      </c>
      <c r="AA983" s="97">
        <f t="shared" si="191"/>
        <v>245453.06</v>
      </c>
    </row>
    <row r="984" spans="1:27" x14ac:dyDescent="0.2">
      <c r="A984" s="85">
        <v>110493</v>
      </c>
      <c r="B984" s="85" t="s">
        <v>1604</v>
      </c>
      <c r="C984" s="85" t="s">
        <v>124</v>
      </c>
      <c r="D984" s="85" t="s">
        <v>65</v>
      </c>
      <c r="E984" s="85" t="s">
        <v>287</v>
      </c>
      <c r="F984" s="85" t="s">
        <v>80</v>
      </c>
      <c r="G984" s="85">
        <v>675001</v>
      </c>
      <c r="H984" s="85">
        <v>1104870435</v>
      </c>
      <c r="I984" s="86" t="s">
        <v>67</v>
      </c>
      <c r="J984" s="85">
        <v>1026644</v>
      </c>
      <c r="K984" s="86" t="s">
        <v>111</v>
      </c>
      <c r="L984" s="86" t="s">
        <v>112</v>
      </c>
      <c r="M984" s="87">
        <v>10129</v>
      </c>
      <c r="N984" s="87">
        <v>17287</v>
      </c>
      <c r="O984" s="102">
        <f t="shared" si="192"/>
        <v>0.58593162492046047</v>
      </c>
      <c r="P984" s="91">
        <f t="shared" si="181"/>
        <v>10129</v>
      </c>
      <c r="Q984" s="92">
        <f t="shared" si="182"/>
        <v>7.4464340030547021E-4</v>
      </c>
      <c r="R984" s="93">
        <f t="shared" si="183"/>
        <v>5.8738345338576624E-4</v>
      </c>
      <c r="S984" s="94">
        <f t="shared" si="184"/>
        <v>354010.17</v>
      </c>
      <c r="T984" s="95">
        <f t="shared" si="185"/>
        <v>96029.21</v>
      </c>
      <c r="U984" s="95">
        <f t="shared" si="186"/>
        <v>144043.81</v>
      </c>
      <c r="V984" s="95">
        <f t="shared" si="187"/>
        <v>131057.24</v>
      </c>
      <c r="W984" s="96">
        <f t="shared" si="188"/>
        <v>725140.42999999993</v>
      </c>
      <c r="X984" s="88"/>
      <c r="Y984" s="97">
        <f t="shared" si="189"/>
        <v>173786.81</v>
      </c>
      <c r="Z984" s="97">
        <f t="shared" si="190"/>
        <v>173786.81</v>
      </c>
      <c r="AA984" s="97">
        <f t="shared" si="191"/>
        <v>347573.62</v>
      </c>
    </row>
    <row r="985" spans="1:27" x14ac:dyDescent="0.2">
      <c r="A985" s="85">
        <v>110618</v>
      </c>
      <c r="B985" s="85" t="s">
        <v>1605</v>
      </c>
      <c r="C985" s="85" t="s">
        <v>1606</v>
      </c>
      <c r="D985" s="85" t="s">
        <v>65</v>
      </c>
      <c r="E985" s="85" t="s">
        <v>198</v>
      </c>
      <c r="F985" s="85" t="s">
        <v>66</v>
      </c>
      <c r="G985" s="85">
        <v>676458</v>
      </c>
      <c r="H985" s="85">
        <v>8425572403</v>
      </c>
      <c r="I985" s="86" t="s">
        <v>67</v>
      </c>
      <c r="J985" s="85">
        <v>1030856</v>
      </c>
      <c r="K985" s="86">
        <v>43831</v>
      </c>
      <c r="L985" s="86">
        <v>44043</v>
      </c>
      <c r="M985" s="87">
        <f>448+2175</f>
        <v>2623</v>
      </c>
      <c r="N985" s="87">
        <v>7608</v>
      </c>
      <c r="O985" s="102">
        <f>M985/N985</f>
        <v>0.34476866456361727</v>
      </c>
      <c r="P985" s="91">
        <f t="shared" si="181"/>
        <v>4516.0141509433961</v>
      </c>
      <c r="Q985" s="92">
        <f t="shared" si="182"/>
        <v>3.3199922333755665E-4</v>
      </c>
      <c r="R985" s="93">
        <f t="shared" si="183"/>
        <v>2.6188488375161626E-4</v>
      </c>
      <c r="S985" s="94">
        <f t="shared" si="184"/>
        <v>157835.42000000001</v>
      </c>
      <c r="T985" s="95">
        <f t="shared" si="185"/>
        <v>42814.62</v>
      </c>
      <c r="U985" s="95">
        <f t="shared" si="186"/>
        <v>64221.93</v>
      </c>
      <c r="V985" s="95">
        <f t="shared" si="187"/>
        <v>58431.86</v>
      </c>
      <c r="W985" s="96">
        <f t="shared" si="188"/>
        <v>323303.83</v>
      </c>
      <c r="X985" s="88"/>
      <c r="Y985" s="97">
        <f t="shared" si="189"/>
        <v>77482.84</v>
      </c>
      <c r="Z985" s="97">
        <f t="shared" si="190"/>
        <v>77482.84</v>
      </c>
      <c r="AA985" s="97">
        <f t="shared" si="191"/>
        <v>154965.68</v>
      </c>
    </row>
  </sheetData>
  <autoFilter ref="A6:AA985" xr:uid="{688445BF-14B0-438C-8665-EBE49477B9FE}"/>
  <mergeCells count="1">
    <mergeCell ref="D1:D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730E-55CF-4101-B989-95DE7E446655}">
  <dimension ref="A1:P12"/>
  <sheetViews>
    <sheetView showGridLines="0" zoomScale="80" zoomScaleNormal="80" workbookViewId="0">
      <pane ySplit="3" topLeftCell="A4" activePane="bottomLeft" state="frozen"/>
      <selection activeCell="A7" sqref="A7:A985"/>
      <selection pane="bottomLeft" activeCell="A16" sqref="A16"/>
    </sheetView>
  </sheetViews>
  <sheetFormatPr defaultColWidth="8.69921875" defaultRowHeight="12.75" x14ac:dyDescent="0.2"/>
  <cols>
    <col min="1" max="1" width="7.8984375" style="10" customWidth="1"/>
    <col min="2" max="2" width="55.59765625" style="9" customWidth="1"/>
    <col min="3" max="3" width="54.5" style="9" customWidth="1"/>
    <col min="4" max="4" width="19" style="9" customWidth="1"/>
    <col min="5" max="5" width="12.296875" style="9" customWidth="1"/>
    <col min="6" max="6" width="12.59765625" style="9" customWidth="1"/>
    <col min="7" max="7" width="10.59765625" style="9" customWidth="1"/>
    <col min="8" max="8" width="10.8984375" style="9" hidden="1" customWidth="1"/>
    <col min="9" max="9" width="10" style="2" customWidth="1"/>
    <col min="10" max="10" width="11.69921875" style="9" customWidth="1"/>
    <col min="11" max="11" width="10.296875" style="2" bestFit="1" customWidth="1"/>
    <col min="12" max="12" width="10.296875" style="10" bestFit="1" customWidth="1"/>
    <col min="13" max="13" width="12" style="2" customWidth="1"/>
    <col min="14" max="14" width="9" style="2" customWidth="1"/>
    <col min="15" max="15" width="9.19921875" style="20" customWidth="1"/>
    <col min="16" max="16" width="10" style="20" customWidth="1"/>
    <col min="17" max="16384" width="8.69921875" style="2"/>
  </cols>
  <sheetData>
    <row r="1" spans="1:16" ht="41.25" customHeight="1" x14ac:dyDescent="0.2">
      <c r="A1" s="82" t="s">
        <v>1607</v>
      </c>
      <c r="B1" s="83"/>
      <c r="C1" s="84"/>
      <c r="D1" s="104"/>
      <c r="I1" s="3"/>
      <c r="J1" s="1"/>
      <c r="L1" s="3"/>
      <c r="M1" s="3"/>
      <c r="N1" s="3"/>
      <c r="O1" s="3"/>
      <c r="P1" s="3"/>
    </row>
    <row r="2" spans="1:16" customFormat="1" ht="26.1" customHeight="1" x14ac:dyDescent="0.2">
      <c r="A2" t="s">
        <v>1608</v>
      </c>
    </row>
    <row r="3" spans="1:16" s="10" customFormat="1" ht="63" customHeight="1" x14ac:dyDescent="0.2">
      <c r="A3" s="17" t="s">
        <v>37</v>
      </c>
      <c r="B3" s="17" t="s">
        <v>38</v>
      </c>
      <c r="C3" s="28" t="s">
        <v>39</v>
      </c>
      <c r="D3" s="17" t="s">
        <v>40</v>
      </c>
      <c r="E3" s="17" t="s">
        <v>41</v>
      </c>
      <c r="F3" s="17" t="s">
        <v>42</v>
      </c>
      <c r="G3" s="17" t="s">
        <v>43</v>
      </c>
      <c r="H3" s="17" t="s">
        <v>44</v>
      </c>
      <c r="I3" s="21" t="s">
        <v>45</v>
      </c>
      <c r="J3" s="21" t="s">
        <v>46</v>
      </c>
      <c r="K3" s="21" t="s">
        <v>47</v>
      </c>
      <c r="L3" s="21" t="s">
        <v>48</v>
      </c>
      <c r="M3" s="21" t="s">
        <v>49</v>
      </c>
      <c r="N3" s="22" t="s">
        <v>50</v>
      </c>
      <c r="O3" s="23" t="s">
        <v>51</v>
      </c>
      <c r="P3" s="23" t="s">
        <v>52</v>
      </c>
    </row>
    <row r="4" spans="1:16" ht="15" x14ac:dyDescent="0.2">
      <c r="A4" s="107">
        <v>120</v>
      </c>
      <c r="B4" s="85" t="s">
        <v>1609</v>
      </c>
      <c r="C4" s="85" t="s">
        <v>1610</v>
      </c>
      <c r="D4" s="85" t="s">
        <v>106</v>
      </c>
      <c r="E4" s="85" t="s">
        <v>76</v>
      </c>
      <c r="F4" s="85" t="s">
        <v>76</v>
      </c>
      <c r="G4" s="85">
        <v>676021</v>
      </c>
      <c r="H4" s="85">
        <v>7414681233</v>
      </c>
      <c r="I4" s="86" t="s">
        <v>67</v>
      </c>
      <c r="J4" s="85">
        <v>1031518</v>
      </c>
      <c r="K4" s="86">
        <v>44105</v>
      </c>
      <c r="L4" s="86">
        <v>44196</v>
      </c>
      <c r="M4" s="87">
        <v>0</v>
      </c>
      <c r="N4" s="87">
        <v>3484</v>
      </c>
      <c r="O4" s="103">
        <v>0</v>
      </c>
      <c r="P4" s="91">
        <v>0</v>
      </c>
    </row>
    <row r="5" spans="1:16" ht="15" x14ac:dyDescent="0.2">
      <c r="A5" s="107">
        <v>240</v>
      </c>
      <c r="B5" s="85" t="s">
        <v>1611</v>
      </c>
      <c r="C5" s="85" t="s">
        <v>1611</v>
      </c>
      <c r="D5" s="85" t="s">
        <v>106</v>
      </c>
      <c r="E5" s="85" t="s">
        <v>103</v>
      </c>
      <c r="F5" s="85" t="s">
        <v>103</v>
      </c>
      <c r="G5" s="85">
        <v>676080</v>
      </c>
      <c r="H5" s="85">
        <v>17513643480</v>
      </c>
      <c r="I5" s="86" t="s">
        <v>67</v>
      </c>
      <c r="J5" s="85">
        <v>1004430</v>
      </c>
      <c r="K5" s="86" t="s">
        <v>72</v>
      </c>
      <c r="L5" s="86" t="s">
        <v>73</v>
      </c>
      <c r="M5" s="87">
        <v>9726</v>
      </c>
      <c r="N5" s="87">
        <v>26700</v>
      </c>
      <c r="O5" s="103">
        <v>0.36426966292134833</v>
      </c>
      <c r="P5" s="91">
        <v>9726</v>
      </c>
    </row>
    <row r="6" spans="1:16" ht="15" x14ac:dyDescent="0.2">
      <c r="A6" s="107">
        <v>4160</v>
      </c>
      <c r="B6" s="85" t="s">
        <v>1612</v>
      </c>
      <c r="C6" s="85" t="s">
        <v>1613</v>
      </c>
      <c r="D6" s="85" t="s">
        <v>106</v>
      </c>
      <c r="E6" s="85" t="s">
        <v>477</v>
      </c>
      <c r="F6" s="85" t="s">
        <v>100</v>
      </c>
      <c r="G6" s="85">
        <v>675133</v>
      </c>
      <c r="H6" s="85">
        <v>13205034385</v>
      </c>
      <c r="I6" s="86" t="s">
        <v>67</v>
      </c>
      <c r="J6" s="85">
        <v>1028205</v>
      </c>
      <c r="K6" s="86" t="s">
        <v>68</v>
      </c>
      <c r="L6" s="86" t="s">
        <v>69</v>
      </c>
      <c r="M6" s="87">
        <v>18773</v>
      </c>
      <c r="N6" s="87">
        <v>35589</v>
      </c>
      <c r="O6" s="103">
        <v>0.52749445053246791</v>
      </c>
      <c r="P6" s="91">
        <v>18773</v>
      </c>
    </row>
    <row r="7" spans="1:16" ht="15" x14ac:dyDescent="0.2">
      <c r="A7" s="107">
        <v>4314</v>
      </c>
      <c r="B7" s="85" t="s">
        <v>1614</v>
      </c>
      <c r="C7" s="85" t="s">
        <v>1615</v>
      </c>
      <c r="D7" s="85" t="s">
        <v>106</v>
      </c>
      <c r="E7" s="85" t="s">
        <v>1226</v>
      </c>
      <c r="F7" s="85" t="s">
        <v>92</v>
      </c>
      <c r="G7" s="85">
        <v>675821</v>
      </c>
      <c r="H7" s="85">
        <v>1952584757</v>
      </c>
      <c r="I7" s="86" t="s">
        <v>67</v>
      </c>
      <c r="J7" s="85">
        <v>1015682</v>
      </c>
      <c r="K7" s="86" t="s">
        <v>68</v>
      </c>
      <c r="L7" s="86" t="s">
        <v>69</v>
      </c>
      <c r="M7" s="87">
        <v>16028</v>
      </c>
      <c r="N7" s="87">
        <v>25435</v>
      </c>
      <c r="O7" s="103">
        <v>0.63015529781796742</v>
      </c>
      <c r="P7" s="91">
        <v>16027.999999999998</v>
      </c>
    </row>
    <row r="8" spans="1:16" ht="15" x14ac:dyDescent="0.2">
      <c r="A8" s="107">
        <v>4808</v>
      </c>
      <c r="B8" s="85" t="s">
        <v>1616</v>
      </c>
      <c r="C8" s="85" t="s">
        <v>1617</v>
      </c>
      <c r="D8" s="85" t="s">
        <v>106</v>
      </c>
      <c r="E8" s="85" t="s">
        <v>353</v>
      </c>
      <c r="F8" s="85" t="s">
        <v>80</v>
      </c>
      <c r="G8" s="85">
        <v>745007</v>
      </c>
      <c r="H8" s="85">
        <v>1003563438</v>
      </c>
      <c r="I8" s="86" t="s">
        <v>67</v>
      </c>
      <c r="J8" s="85">
        <v>1027258</v>
      </c>
      <c r="K8" s="86" t="s">
        <v>72</v>
      </c>
      <c r="L8" s="86" t="s">
        <v>73</v>
      </c>
      <c r="M8" s="87">
        <v>2770</v>
      </c>
      <c r="N8" s="87">
        <v>4408</v>
      </c>
      <c r="O8" s="103">
        <v>0.6284029038112523</v>
      </c>
      <c r="P8" s="91">
        <v>2770</v>
      </c>
    </row>
    <row r="9" spans="1:16" ht="15" x14ac:dyDescent="0.2">
      <c r="A9" s="107">
        <v>10316</v>
      </c>
      <c r="B9" s="85" t="s">
        <v>1618</v>
      </c>
      <c r="C9" s="85" t="s">
        <v>1619</v>
      </c>
      <c r="D9" s="85" t="s">
        <v>106</v>
      </c>
      <c r="E9" s="85" t="s">
        <v>76</v>
      </c>
      <c r="F9" s="85" t="s">
        <v>76</v>
      </c>
      <c r="G9" s="85">
        <v>675834</v>
      </c>
      <c r="H9" s="85"/>
      <c r="I9" s="86" t="s">
        <v>1620</v>
      </c>
      <c r="J9" s="85" t="s">
        <v>1621</v>
      </c>
      <c r="K9" s="86" t="s">
        <v>1620</v>
      </c>
      <c r="L9" s="86" t="s">
        <v>1620</v>
      </c>
      <c r="M9" s="87" t="s">
        <v>1620</v>
      </c>
      <c r="N9" s="87" t="s">
        <v>1620</v>
      </c>
      <c r="O9" s="102" t="s">
        <v>1620</v>
      </c>
      <c r="P9" s="91">
        <v>0</v>
      </c>
    </row>
    <row r="10" spans="1:16" ht="15" x14ac:dyDescent="0.2">
      <c r="A10" s="107">
        <v>110529</v>
      </c>
      <c r="B10" s="85" t="s">
        <v>1622</v>
      </c>
      <c r="C10" s="85" t="s">
        <v>1623</v>
      </c>
      <c r="D10" s="85" t="s">
        <v>106</v>
      </c>
      <c r="E10" s="85" t="s">
        <v>86</v>
      </c>
      <c r="F10" s="85" t="s">
        <v>86</v>
      </c>
      <c r="G10" s="85">
        <v>745001</v>
      </c>
      <c r="H10" s="85">
        <v>1538770839</v>
      </c>
      <c r="I10" s="86" t="s">
        <v>1620</v>
      </c>
      <c r="J10" s="85" t="s">
        <v>1624</v>
      </c>
      <c r="K10" s="86" t="s">
        <v>1620</v>
      </c>
      <c r="L10" s="86" t="s">
        <v>1620</v>
      </c>
      <c r="M10" s="87" t="s">
        <v>1620</v>
      </c>
      <c r="N10" s="87" t="s">
        <v>1620</v>
      </c>
      <c r="O10" s="102" t="s">
        <v>1620</v>
      </c>
      <c r="P10" s="91">
        <v>0</v>
      </c>
    </row>
    <row r="11" spans="1:16" ht="15" x14ac:dyDescent="0.2">
      <c r="A11" s="107">
        <v>110564</v>
      </c>
      <c r="B11" s="85" t="s">
        <v>1571</v>
      </c>
      <c r="C11" s="85" t="s">
        <v>71</v>
      </c>
      <c r="D11" s="85" t="s">
        <v>65</v>
      </c>
      <c r="E11" s="85" t="s">
        <v>66</v>
      </c>
      <c r="F11" s="85" t="s">
        <v>66</v>
      </c>
      <c r="G11" s="85">
        <v>745006</v>
      </c>
      <c r="H11" s="85">
        <v>1457920373</v>
      </c>
      <c r="I11" s="86" t="s">
        <v>1620</v>
      </c>
      <c r="J11" s="85" t="s">
        <v>1620</v>
      </c>
      <c r="K11" s="86" t="s">
        <v>1620</v>
      </c>
      <c r="L11" s="86" t="s">
        <v>1620</v>
      </c>
      <c r="M11" s="87" t="s">
        <v>1620</v>
      </c>
      <c r="N11" s="87" t="s">
        <v>1620</v>
      </c>
      <c r="O11" s="102" t="s">
        <v>1620</v>
      </c>
      <c r="P11" s="91">
        <v>0</v>
      </c>
    </row>
    <row r="12" spans="1:16" ht="15" x14ac:dyDescent="0.2">
      <c r="A12" s="107">
        <v>110581</v>
      </c>
      <c r="B12" s="85" t="s">
        <v>1625</v>
      </c>
      <c r="C12" s="85" t="s">
        <v>1626</v>
      </c>
      <c r="D12" s="85" t="s">
        <v>106</v>
      </c>
      <c r="E12" s="85" t="s">
        <v>513</v>
      </c>
      <c r="F12" s="85" t="s">
        <v>92</v>
      </c>
      <c r="G12" s="85">
        <v>745004</v>
      </c>
      <c r="H12" s="85">
        <v>8521663601</v>
      </c>
      <c r="I12" s="86" t="s">
        <v>1620</v>
      </c>
      <c r="J12" s="85" t="s">
        <v>1620</v>
      </c>
      <c r="K12" s="86" t="s">
        <v>1620</v>
      </c>
      <c r="L12" s="86" t="s">
        <v>1620</v>
      </c>
      <c r="M12" s="87" t="s">
        <v>1620</v>
      </c>
      <c r="N12" s="87" t="s">
        <v>1620</v>
      </c>
      <c r="O12" s="102" t="s">
        <v>1620</v>
      </c>
      <c r="P12" s="91">
        <v>0</v>
      </c>
    </row>
  </sheetData>
  <autoFilter ref="A3:P3" xr:uid="{688445BF-14B0-438C-8665-EBE49477B9FE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C7FADE2BB3244CB946953B60974D2A" ma:contentTypeVersion="1036" ma:contentTypeDescription="Create a new document." ma:contentTypeScope="" ma:versionID="65b7058c4d48ff92a9eef691f10a6e48">
  <xsd:schema xmlns:xsd="http://www.w3.org/2001/XMLSchema" xmlns:xs="http://www.w3.org/2001/XMLSchema" xmlns:p="http://schemas.microsoft.com/office/2006/metadata/properties" xmlns:ns2="ea37a463-b99d-470c-8a85-4153a11441a9" xmlns:ns3="09adeec7-a0bd-407b-b455-6d71813d8a2b" targetNamespace="http://schemas.microsoft.com/office/2006/metadata/properties" ma:root="true" ma:fieldsID="6cf75ee1adb9fc60a11f7b5b3ca4f2b4" ns2:_="" ns3:_="">
    <xsd:import namespace="ea37a463-b99d-470c-8a85-4153a11441a9"/>
    <xsd:import namespace="09adeec7-a0bd-407b-b455-6d71813d8a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deec7-a0bd-407b-b455-6d71813d8a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Y2PHC7Y2YW5Y-1034750575-2774</_dlc_DocId>
    <_dlc_DocIdUrl xmlns="ea37a463-b99d-470c-8a85-4153a11441a9">
      <Url>https://txhhs.sharepoint.com/sites/hhsc/fs/ra/ltss/_layouts/15/DocIdRedir.aspx?ID=Y2PHC7Y2YW5Y-1034750575-2774</Url>
      <Description>Y2PHC7Y2YW5Y-1034750575-2774</Description>
    </_dlc_DocIdUrl>
  </documentManagement>
</p:properties>
</file>

<file path=customXml/itemProps1.xml><?xml version="1.0" encoding="utf-8"?>
<ds:datastoreItem xmlns:ds="http://schemas.openxmlformats.org/officeDocument/2006/customXml" ds:itemID="{C70ECC72-D98A-47F4-8181-501F1B6ED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09adeec7-a0bd-407b-b455-6d71813d8a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D7430E-60DE-4470-956D-77A5834F74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C0244C-041A-4E11-BF4B-DDD595C5F4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9051EE-0699-4B8B-83FF-6E06AE9D007D}">
  <ds:schemaRefs>
    <ds:schemaRef ds:uri="http://schemas.microsoft.com/office/2006/metadata/properties"/>
    <ds:schemaRef ds:uri="http://schemas.microsoft.com/office/infopath/2007/PartnerControls"/>
    <ds:schemaRef ds:uri="ea37a463-b99d-470c-8a85-4153a11441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7 (SFY24)</vt:lpstr>
      <vt:lpstr>Eligible NF &amp; Enroll Status</vt:lpstr>
      <vt:lpstr>Ineligible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2022-01-14T20:19:44Z</dcterms:created>
  <dcterms:modified xsi:type="dcterms:W3CDTF">2023-05-10T19:49:20Z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0x010100F6C7FADE2BB3244CB946953B60974D2A</vt:lpwstr>
  </property>
  <property fmtid="{D5CDD505-2E9C-101B-9397-08002B2CF9AE}" pid="3" name="_dlc_DocIdItemGuid">
    <vt:lpwstr>f6bbd5c5-3980-4c25-843c-7563a2ab8096</vt:lpwstr>
  </property>
</Properties>
</file>